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6210" firstSheet="2" activeTab="7"/>
  </bookViews>
  <sheets>
    <sheet name="Клиенты" sheetId="1" r:id="rId1"/>
    <sheet name="Свой навоз" sheetId="2" r:id="rId2"/>
    <sheet name="Доп навоз" sheetId="3" r:id="rId3"/>
    <sheet name="Удобрения" sheetId="4" r:id="rId4"/>
    <sheet name="СХ культуры" sheetId="5" r:id="rId5"/>
    <sheet name="Энергия" sheetId="6" r:id="rId6"/>
    <sheet name="Приоритеты" sheetId="7" r:id="rId7"/>
    <sheet name="Стоимость установок" sheetId="8" r:id="rId8"/>
    <sheet name="Клиенту 1" sheetId="9" r:id="rId9"/>
    <sheet name="Клиенту 2" sheetId="10" r:id="rId10"/>
  </sheets>
  <definedNames>
    <definedName name="_xlnm.Print_Area" localSheetId="8">'Клиенту 1'!$A$1:$G$61</definedName>
  </definedNames>
  <calcPr fullCalcOnLoad="1"/>
</workbook>
</file>

<file path=xl/sharedStrings.xml><?xml version="1.0" encoding="utf-8"?>
<sst xmlns="http://schemas.openxmlformats.org/spreadsheetml/2006/main" count="535" uniqueCount="200">
  <si>
    <t>Анкета №</t>
  </si>
  <si>
    <t>ФИО</t>
  </si>
  <si>
    <t>нет</t>
  </si>
  <si>
    <t xml:space="preserve">Таблица для анализа данных анкет по семинару ПРООН </t>
  </si>
  <si>
    <t>Адрес</t>
  </si>
  <si>
    <t>Телефон</t>
  </si>
  <si>
    <t xml:space="preserve">Количество хозяйств </t>
  </si>
  <si>
    <t>Количество взрослых в хозяйствах</t>
  </si>
  <si>
    <t>Количество детей в хозяйствах</t>
  </si>
  <si>
    <t>Количество скота во всх хозяйствах (ОТДЕЛЬНЫЙ ЛИСТ)</t>
  </si>
  <si>
    <t>Возможность получения дополнительного свежего навоза (ОТДЕЛЬНЫЙ ЛИСТ)</t>
  </si>
  <si>
    <t>Выращиваемые культуры (ОТДЕЛЬНЫЙ ЛИСТ)</t>
  </si>
  <si>
    <t>Источники энергии (ОТДЕЛЬНЫЙ ЛИСТ)</t>
  </si>
  <si>
    <t>Затраты на энергию (ОТДЕЛЬНЫЙ ЛИСТ)</t>
  </si>
  <si>
    <t>Доступ к воде</t>
  </si>
  <si>
    <t>Доступ к электричеству</t>
  </si>
  <si>
    <t>Технически грамотный персонал</t>
  </si>
  <si>
    <t>Оценка тренинга (ОТДЕЛЬНЫЙ ЛИСТ)</t>
  </si>
  <si>
    <t>Комментарии</t>
  </si>
  <si>
    <t>с. Ак-Олон, Тонский район</t>
  </si>
  <si>
    <t>Площадь огородов и пашни всех хозяйств, га</t>
  </si>
  <si>
    <t>Цели строительства биогазовой установки (ОТДЕЛЬНЫЙ ЛИСТ)</t>
  </si>
  <si>
    <t>есть</t>
  </si>
  <si>
    <t>Скот</t>
  </si>
  <si>
    <t>КРС молочный</t>
  </si>
  <si>
    <t>КРС другой</t>
  </si>
  <si>
    <t>Свиньи</t>
  </si>
  <si>
    <t>Птица</t>
  </si>
  <si>
    <t>Овцы</t>
  </si>
  <si>
    <t>Лошади</t>
  </si>
  <si>
    <t>Содержание зимой</t>
  </si>
  <si>
    <t>Сбор навоза</t>
  </si>
  <si>
    <t>Использование навоза</t>
  </si>
  <si>
    <t>Кол-во</t>
  </si>
  <si>
    <t>Вес,кг</t>
  </si>
  <si>
    <t>Объем, тачек</t>
  </si>
  <si>
    <t>Культура</t>
  </si>
  <si>
    <t>Стоимость, сом за кг</t>
  </si>
  <si>
    <t>Вид удобрений</t>
  </si>
  <si>
    <t>Стоимость</t>
  </si>
  <si>
    <t>Вид энергии</t>
  </si>
  <si>
    <t>Отопление</t>
  </si>
  <si>
    <t>Приготовление пищи</t>
  </si>
  <si>
    <t>Горячая вода</t>
  </si>
  <si>
    <t>Цели</t>
  </si>
  <si>
    <t xml:space="preserve">Главная </t>
  </si>
  <si>
    <t>Второстепенная</t>
  </si>
  <si>
    <t>Не важно</t>
  </si>
  <si>
    <t>Итог</t>
  </si>
  <si>
    <t>Биоудобрения</t>
  </si>
  <si>
    <t>Электричество</t>
  </si>
  <si>
    <t>Уголь</t>
  </si>
  <si>
    <t>Газ</t>
  </si>
  <si>
    <t>Дрова</t>
  </si>
  <si>
    <t>Кизяк</t>
  </si>
  <si>
    <t>Количество</t>
  </si>
  <si>
    <t>Ячмень</t>
  </si>
  <si>
    <t>Пшеница</t>
  </si>
  <si>
    <t>Люцерна</t>
  </si>
  <si>
    <t>Картофель</t>
  </si>
  <si>
    <t>Плодовые культуры</t>
  </si>
  <si>
    <t>Площадь выращивания, га</t>
  </si>
  <si>
    <t>Урожайность, тонн с га</t>
  </si>
  <si>
    <t>Кок-Мойнок 1</t>
  </si>
  <si>
    <t>стойловое</t>
  </si>
  <si>
    <t>пастбищное</t>
  </si>
  <si>
    <t>Морковь</t>
  </si>
  <si>
    <t>Абрикос</t>
  </si>
  <si>
    <t>Яблоки</t>
  </si>
  <si>
    <t>Навоз</t>
  </si>
  <si>
    <t>Кок-Мойнок 2</t>
  </si>
  <si>
    <t>Расстояние до грунтовых вод, метров</t>
  </si>
  <si>
    <t>2-2,5</t>
  </si>
  <si>
    <t>ручной</t>
  </si>
  <si>
    <t>Анализ выгодности строительства биогазовой установки</t>
  </si>
  <si>
    <t>Место</t>
  </si>
  <si>
    <t>Представитель</t>
  </si>
  <si>
    <t>Контакты</t>
  </si>
  <si>
    <t>Расчет биогазовой установки</t>
  </si>
  <si>
    <t>Среднее количество навоза на животное</t>
  </si>
  <si>
    <t>Общее количество навоза на животных</t>
  </si>
  <si>
    <t>Коэффициент содержания</t>
  </si>
  <si>
    <t>Итог, кг</t>
  </si>
  <si>
    <t>Среднее количество на животное</t>
  </si>
  <si>
    <t>Вес на тачку</t>
  </si>
  <si>
    <t>Общее количество на животное</t>
  </si>
  <si>
    <t>Имеющийся свежий навоз в сутки</t>
  </si>
  <si>
    <t>Дополнительный навоз в сутки</t>
  </si>
  <si>
    <t>Итого навоза в сутки</t>
  </si>
  <si>
    <t>Объем реактора биогазовой установки для собственного навоза</t>
  </si>
  <si>
    <t>Округленно, м3</t>
  </si>
  <si>
    <t>Биогаза в день, м3</t>
  </si>
  <si>
    <t>Биоудобрений в день, тонн</t>
  </si>
  <si>
    <t>Уровень грунтовых вод</t>
  </si>
  <si>
    <t>Установка</t>
  </si>
  <si>
    <t>наземного типа</t>
  </si>
  <si>
    <t>м2</t>
  </si>
  <si>
    <t>человек</t>
  </si>
  <si>
    <t>Семей</t>
  </si>
  <si>
    <t>Человек</t>
  </si>
  <si>
    <t>Улучшение плодородия</t>
  </si>
  <si>
    <t>га земель</t>
  </si>
  <si>
    <t>Биогаз может обеспечить в день</t>
  </si>
  <si>
    <t>Биоудобрения могут обеспечить в год</t>
  </si>
  <si>
    <t>Приоритеты</t>
  </si>
  <si>
    <t>Пашни и земель</t>
  </si>
  <si>
    <t>га</t>
  </si>
  <si>
    <t xml:space="preserve">тонн </t>
  </si>
  <si>
    <t xml:space="preserve">Использование </t>
  </si>
  <si>
    <t>Продажа</t>
  </si>
  <si>
    <t>Продажа удобрений</t>
  </si>
  <si>
    <t>Биогаз</t>
  </si>
  <si>
    <t>Площадь</t>
  </si>
  <si>
    <t>Общее увеличение урожайности</t>
  </si>
  <si>
    <t>Дополнительная прибыль</t>
  </si>
  <si>
    <t>сом</t>
  </si>
  <si>
    <t>Экономия</t>
  </si>
  <si>
    <t>USD</t>
  </si>
  <si>
    <t>Окупаемость установки</t>
  </si>
  <si>
    <t>Выгод в год</t>
  </si>
  <si>
    <t>Окупаемость</t>
  </si>
  <si>
    <t>года</t>
  </si>
  <si>
    <t>Отопление площади или</t>
  </si>
  <si>
    <t>Объем реакторов</t>
  </si>
  <si>
    <t>м3</t>
  </si>
  <si>
    <t xml:space="preserve">Использование удобрений </t>
  </si>
  <si>
    <t>навоз</t>
  </si>
  <si>
    <t>неизвестно</t>
  </si>
  <si>
    <t>свободный</t>
  </si>
  <si>
    <t>перебои</t>
  </si>
  <si>
    <t>#</t>
  </si>
  <si>
    <t>Фактически</t>
  </si>
  <si>
    <t>Экономия на стоимости биогаза</t>
  </si>
  <si>
    <t>Биогаз, в год</t>
  </si>
  <si>
    <t>Биоудобрения, в год</t>
  </si>
  <si>
    <t>Стоимость без учета налогов, строительных работ</t>
  </si>
  <si>
    <t>Клиент №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</si>
  <si>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</si>
  <si>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</si>
  <si>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</si>
  <si>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</si>
  <si>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</si>
  <si>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</si>
  <si>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</si>
  <si>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</si>
  <si>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Данные о клиенте</t>
  </si>
  <si>
    <t xml:space="preserve">Количество скота </t>
  </si>
  <si>
    <t>Возможность получения дополнительного навоза</t>
  </si>
  <si>
    <t xml:space="preserve">Выращиваемые культуры и урожайность, все хозяйства </t>
  </si>
  <si>
    <t>Выручка</t>
  </si>
  <si>
    <t>СУММА</t>
  </si>
  <si>
    <t>Минеральные</t>
  </si>
  <si>
    <t>Объем внесения на 1 га, кг</t>
  </si>
  <si>
    <t>Стоимость за кг</t>
  </si>
  <si>
    <t>Затраты на удобрения</t>
  </si>
  <si>
    <t>Площадь внесения</t>
  </si>
  <si>
    <t>Использование удобрений</t>
  </si>
  <si>
    <t xml:space="preserve">Использование источников энергии </t>
  </si>
  <si>
    <t>Стоимость за единицу, сом</t>
  </si>
  <si>
    <t>Стоимость за год, сом</t>
  </si>
  <si>
    <t>Объем в месяц</t>
  </si>
  <si>
    <t>Кол-во месяцев использования в год</t>
  </si>
  <si>
    <t>Цели строительства биогазовой установки</t>
  </si>
  <si>
    <t>Санитарная обстановка</t>
  </si>
  <si>
    <r>
      <t>5 м</t>
    </r>
    <r>
      <rPr>
        <b/>
        <vertAlign val="superscript"/>
        <sz val="10"/>
        <rFont val="Arial"/>
        <family val="2"/>
      </rPr>
      <t>3</t>
    </r>
  </si>
  <si>
    <r>
      <t>10 м</t>
    </r>
    <r>
      <rPr>
        <b/>
        <vertAlign val="superscript"/>
        <sz val="10"/>
        <rFont val="Arial"/>
        <family val="2"/>
      </rPr>
      <t>3</t>
    </r>
  </si>
  <si>
    <r>
      <t>15 м</t>
    </r>
    <r>
      <rPr>
        <b/>
        <vertAlign val="superscript"/>
        <sz val="10"/>
        <rFont val="Arial"/>
        <family val="2"/>
      </rPr>
      <t>3</t>
    </r>
  </si>
  <si>
    <r>
      <t>25 м</t>
    </r>
    <r>
      <rPr>
        <b/>
        <vertAlign val="superscript"/>
        <sz val="10"/>
        <rFont val="Arial"/>
        <family val="2"/>
      </rPr>
      <t>3</t>
    </r>
  </si>
  <si>
    <r>
      <t>50 м</t>
    </r>
    <r>
      <rPr>
        <b/>
        <vertAlign val="superscript"/>
        <sz val="10"/>
        <rFont val="Arial"/>
        <family val="2"/>
      </rPr>
      <t>3</t>
    </r>
  </si>
  <si>
    <r>
      <t>100 м</t>
    </r>
    <r>
      <rPr>
        <b/>
        <vertAlign val="superscript"/>
        <sz val="10"/>
        <rFont val="Arial"/>
        <family val="2"/>
      </rPr>
      <t>3</t>
    </r>
  </si>
  <si>
    <r>
      <t>250 м</t>
    </r>
    <r>
      <rPr>
        <b/>
        <vertAlign val="superscript"/>
        <sz val="10"/>
        <rFont val="Arial"/>
        <family val="2"/>
      </rPr>
      <t>3</t>
    </r>
  </si>
  <si>
    <t>Стоимость БГУ</t>
  </si>
  <si>
    <t>тонн в год</t>
  </si>
  <si>
    <t>тонн в сутки</t>
  </si>
  <si>
    <r>
      <t>м</t>
    </r>
    <r>
      <rPr>
        <vertAlign val="superscript"/>
        <sz val="10"/>
        <rFont val="Arial"/>
        <family val="2"/>
      </rPr>
      <t>3</t>
    </r>
    <r>
      <rPr>
        <sz val="9"/>
        <rFont val="Arial"/>
        <family val="2"/>
      </rPr>
      <t xml:space="preserve"> в год</t>
    </r>
  </si>
  <si>
    <r>
      <t>м</t>
    </r>
    <r>
      <rPr>
        <vertAlign val="superscript"/>
        <sz val="10"/>
        <rFont val="Arial"/>
        <family val="2"/>
      </rPr>
      <t>3</t>
    </r>
    <r>
      <rPr>
        <sz val="9"/>
        <rFont val="Arial"/>
        <family val="2"/>
      </rPr>
      <t xml:space="preserve"> в сутки</t>
    </r>
  </si>
  <si>
    <t>Удобрения</t>
  </si>
  <si>
    <t>Стоимость удобрений, в год (6 USD /тонна)</t>
  </si>
  <si>
    <t>Стоимость газа, в год (0,2 USD /м3)</t>
  </si>
  <si>
    <t>Выгоды в год</t>
  </si>
  <si>
    <t>Расчет нужд клиента</t>
  </si>
  <si>
    <t>Увеличение урожайности на 15%</t>
  </si>
  <si>
    <t xml:space="preserve">Плюс тонн на га </t>
  </si>
  <si>
    <t>Клиент</t>
  </si>
  <si>
    <t>Выгоды от</t>
  </si>
  <si>
    <t>Приготовление пищи (3 раза в день) для или</t>
  </si>
  <si>
    <t>Кипяченая вода</t>
  </si>
  <si>
    <t>литров</t>
  </si>
  <si>
    <t>Биоудобрения и санитарная обстановка</t>
  </si>
  <si>
    <t>Площадь помещений, нуждающихся в отоплении</t>
  </si>
  <si>
    <t>Рекомендовано - совпадение портребностей и приоритетов клиента и возможностей установки</t>
  </si>
  <si>
    <t>Отопление реактора, максимум=зимний период, 20%</t>
  </si>
  <si>
    <t>или</t>
  </si>
  <si>
    <t>Отопление % имеющихся помещений</t>
  </si>
  <si>
    <t>подземного типа</t>
  </si>
  <si>
    <t>Продажа/остаток</t>
  </si>
  <si>
    <t>не хватает</t>
  </si>
  <si>
    <t>Кукуруза</t>
  </si>
  <si>
    <t>Средне - частичное совпадение портребностей и приоритетов клиента и возможностей установки</t>
  </si>
  <si>
    <t>Данные вводятся в желтые клетки!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</si>
</sst>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1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16" borderId="26" xfId="0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left" vertical="center" wrapText="1"/>
    </xf>
    <xf numFmtId="0" fontId="0" fillId="1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10" borderId="14" xfId="0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164" fontId="0" fillId="10" borderId="28" xfId="0" applyNumberFormat="1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164" fontId="0" fillId="13" borderId="29" xfId="0" applyNumberFormat="1" applyFill="1" applyBorder="1" applyAlignment="1">
      <alignment horizontal="center" vertical="center" wrapText="1"/>
    </xf>
    <xf numFmtId="164" fontId="0" fillId="13" borderId="44" xfId="0" applyNumberForma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10" borderId="21" xfId="0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left" vertical="center" wrapText="1"/>
    </xf>
    <xf numFmtId="0" fontId="0" fillId="10" borderId="51" xfId="0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164" fontId="4" fillId="36" borderId="41" xfId="0" applyNumberFormat="1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164" fontId="0" fillId="13" borderId="10" xfId="0" applyNumberFormat="1" applyFill="1" applyBorder="1" applyAlignment="1">
      <alignment horizontal="center" vertical="center" wrapText="1"/>
    </xf>
    <xf numFmtId="0" fontId="0" fillId="13" borderId="49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51" xfId="0" applyFill="1" applyBorder="1" applyAlignment="1">
      <alignment horizontal="center" vertical="center" wrapText="1"/>
    </xf>
    <xf numFmtId="165" fontId="0" fillId="13" borderId="10" xfId="0" applyNumberForma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left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38" borderId="55" xfId="0" applyFont="1" applyFill="1" applyBorder="1" applyAlignment="1">
      <alignment horizontal="center" vertical="center" wrapText="1"/>
    </xf>
    <xf numFmtId="0" fontId="10" fillId="16" borderId="53" xfId="0" applyFont="1" applyFill="1" applyBorder="1" applyAlignment="1">
      <alignment horizontal="center" vertical="center" wrapText="1"/>
    </xf>
    <xf numFmtId="0" fontId="10" fillId="16" borderId="54" xfId="0" applyFont="1" applyFill="1" applyBorder="1" applyAlignment="1">
      <alignment horizontal="center" vertical="center" wrapText="1"/>
    </xf>
    <xf numFmtId="0" fontId="10" fillId="16" borderId="55" xfId="0" applyFont="1" applyFill="1" applyBorder="1" applyAlignment="1">
      <alignment horizontal="center" vertical="center" wrapText="1"/>
    </xf>
    <xf numFmtId="0" fontId="1" fillId="11" borderId="53" xfId="0" applyFont="1" applyFill="1" applyBorder="1" applyAlignment="1">
      <alignment horizontal="center" vertical="center" wrapText="1"/>
    </xf>
    <xf numFmtId="0" fontId="1" fillId="11" borderId="54" xfId="0" applyFont="1" applyFill="1" applyBorder="1" applyAlignment="1">
      <alignment horizontal="center" vertical="center" wrapText="1"/>
    </xf>
    <xf numFmtId="0" fontId="1" fillId="11" borderId="55" xfId="0" applyFont="1" applyFill="1" applyBorder="1" applyAlignment="1">
      <alignment horizontal="center" vertical="center" wrapText="1"/>
    </xf>
    <xf numFmtId="0" fontId="0" fillId="11" borderId="56" xfId="0" applyFill="1" applyBorder="1" applyAlignment="1">
      <alignment horizontal="center" vertical="center" wrapText="1"/>
    </xf>
    <xf numFmtId="0" fontId="0" fillId="11" borderId="57" xfId="0" applyFill="1" applyBorder="1" applyAlignment="1">
      <alignment horizontal="center" vertical="center" wrapText="1"/>
    </xf>
    <xf numFmtId="0" fontId="0" fillId="11" borderId="58" xfId="0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 wrapText="1"/>
    </xf>
    <xf numFmtId="0" fontId="0" fillId="8" borderId="56" xfId="0" applyFill="1" applyBorder="1" applyAlignment="1">
      <alignment horizontal="center" vertical="center" wrapText="1"/>
    </xf>
    <xf numFmtId="0" fontId="0" fillId="8" borderId="57" xfId="0" applyFill="1" applyBorder="1" applyAlignment="1">
      <alignment horizontal="center" vertical="center" wrapText="1"/>
    </xf>
    <xf numFmtId="0" fontId="0" fillId="8" borderId="58" xfId="0" applyFill="1" applyBorder="1" applyAlignment="1">
      <alignment horizontal="center" vertical="center" wrapText="1"/>
    </xf>
    <xf numFmtId="0" fontId="1" fillId="13" borderId="53" xfId="0" applyFont="1" applyFill="1" applyBorder="1" applyAlignment="1">
      <alignment horizontal="center" vertical="center" wrapText="1"/>
    </xf>
    <xf numFmtId="0" fontId="1" fillId="13" borderId="54" xfId="0" applyFont="1" applyFill="1" applyBorder="1" applyAlignment="1">
      <alignment horizontal="center" vertical="center" wrapText="1"/>
    </xf>
    <xf numFmtId="0" fontId="1" fillId="13" borderId="55" xfId="0" applyFont="1" applyFill="1" applyBorder="1" applyAlignment="1">
      <alignment horizontal="center" vertical="center" wrapText="1"/>
    </xf>
    <xf numFmtId="0" fontId="0" fillId="13" borderId="56" xfId="0" applyFill="1" applyBorder="1" applyAlignment="1">
      <alignment horizontal="center" vertical="center" wrapText="1"/>
    </xf>
    <xf numFmtId="0" fontId="0" fillId="13" borderId="57" xfId="0" applyFill="1" applyBorder="1" applyAlignment="1">
      <alignment horizontal="center" vertical="center" wrapText="1"/>
    </xf>
    <xf numFmtId="0" fontId="0" fillId="13" borderId="58" xfId="0" applyFill="1" applyBorder="1" applyAlignment="1">
      <alignment horizontal="center" vertical="center" wrapText="1"/>
    </xf>
    <xf numFmtId="0" fontId="1" fillId="12" borderId="53" xfId="0" applyFont="1" applyFill="1" applyBorder="1" applyAlignment="1">
      <alignment horizontal="center" vertical="center" wrapText="1"/>
    </xf>
    <xf numFmtId="0" fontId="1" fillId="12" borderId="54" xfId="0" applyFont="1" applyFill="1" applyBorder="1" applyAlignment="1">
      <alignment horizontal="center" vertical="center" wrapText="1"/>
    </xf>
    <xf numFmtId="0" fontId="1" fillId="12" borderId="55" xfId="0" applyFont="1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1" fillId="9" borderId="53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0" fontId="1" fillId="9" borderId="55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0" fillId="9" borderId="56" xfId="0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4" fillId="39" borderId="53" xfId="0" applyFont="1" applyFill="1" applyBorder="1" applyAlignment="1">
      <alignment horizontal="center" vertical="center" wrapText="1"/>
    </xf>
    <xf numFmtId="0" fontId="4" fillId="39" borderId="54" xfId="0" applyFont="1" applyFill="1" applyBorder="1" applyAlignment="1">
      <alignment horizontal="center" vertical="center" wrapText="1"/>
    </xf>
    <xf numFmtId="0" fontId="4" fillId="39" borderId="55" xfId="0" applyFont="1" applyFill="1" applyBorder="1" applyAlignment="1">
      <alignment horizontal="center" vertical="center" wrapText="1"/>
    </xf>
    <xf numFmtId="0" fontId="4" fillId="16" borderId="53" xfId="0" applyFont="1" applyFill="1" applyBorder="1" applyAlignment="1">
      <alignment horizontal="center" vertical="center" wrapText="1"/>
    </xf>
    <xf numFmtId="0" fontId="4" fillId="16" borderId="54" xfId="0" applyFont="1" applyFill="1" applyBorder="1" applyAlignment="1">
      <alignment horizontal="center" vertical="center" wrapText="1"/>
    </xf>
    <xf numFmtId="0" fontId="4" fillId="16" borderId="55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64" xfId="0" applyFont="1" applyFill="1" applyBorder="1" applyAlignment="1">
      <alignment horizontal="center" vertical="center" wrapText="1"/>
    </xf>
    <xf numFmtId="0" fontId="2" fillId="37" borderId="65" xfId="0" applyFont="1" applyFill="1" applyBorder="1" applyAlignment="1">
      <alignment horizontal="center" vertical="center" wrapText="1"/>
    </xf>
    <xf numFmtId="0" fontId="2" fillId="37" borderId="66" xfId="0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11" fillId="40" borderId="67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40" borderId="2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1" fillId="40" borderId="68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40" borderId="53" xfId="0" applyFont="1" applyFill="1" applyBorder="1" applyAlignment="1">
      <alignment horizontal="center"/>
    </xf>
    <xf numFmtId="0" fontId="10" fillId="40" borderId="54" xfId="0" applyFont="1" applyFill="1" applyBorder="1" applyAlignment="1">
      <alignment horizontal="center"/>
    </xf>
    <xf numFmtId="0" fontId="10" fillId="40" borderId="5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40" borderId="53" xfId="0" applyFont="1" applyFill="1" applyBorder="1" applyAlignment="1">
      <alignment horizontal="center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2" fillId="40" borderId="5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7"/>
  <sheetViews>
    <sheetView zoomScale="75" zoomScaleNormal="75" zoomScalePageLayoutView="0" workbookViewId="0" topLeftCell="A3">
      <pane xSplit="1" ySplit="4" topLeftCell="B7" activePane="bottomRight" state="frozen"/>
      <selection pane="topLeft" activeCell="A3" sqref="A3"/>
      <selection pane="topRight" activeCell="B3" sqref="B3"/>
      <selection pane="bottomLeft" activeCell="A5" sqref="A5"/>
      <selection pane="bottomRight" activeCell="B7" sqref="B7:S9"/>
    </sheetView>
  </sheetViews>
  <sheetFormatPr defaultColWidth="9.00390625" defaultRowHeight="12.75"/>
  <cols>
    <col min="1" max="1" width="9.125" style="1" customWidth="1"/>
    <col min="2" max="2" width="19.875" style="1" customWidth="1"/>
    <col min="3" max="3" width="24.75390625" style="1" customWidth="1"/>
    <col min="4" max="4" width="16.375" style="1" customWidth="1"/>
    <col min="5" max="5" width="12.875" style="1" customWidth="1"/>
    <col min="6" max="7" width="15.25390625" style="1" customWidth="1"/>
    <col min="8" max="8" width="13.875" style="1" hidden="1" customWidth="1"/>
    <col min="9" max="9" width="14.125" style="1" hidden="1" customWidth="1"/>
    <col min="10" max="10" width="16.25390625" style="1" customWidth="1"/>
    <col min="11" max="11" width="15.625" style="1" customWidth="1"/>
    <col min="12" max="12" width="14.125" style="1" hidden="1" customWidth="1"/>
    <col min="13" max="13" width="11.75390625" style="1" customWidth="1"/>
    <col min="14" max="15" width="0" style="1" hidden="1" customWidth="1"/>
    <col min="16" max="16" width="14.25390625" style="1" hidden="1" customWidth="1"/>
    <col min="17" max="17" width="11.625" style="1" customWidth="1"/>
    <col min="18" max="19" width="12.875" style="1" customWidth="1"/>
    <col min="20" max="20" width="10.875" style="1" hidden="1" customWidth="1"/>
    <col min="21" max="21" width="36.25390625" style="1" customWidth="1"/>
    <col min="22" max="22" width="16.875" style="1" customWidth="1"/>
    <col min="23" max="16384" width="9.125" style="1" customWidth="1"/>
  </cols>
  <sheetData>
    <row r="1" spans="2:20" ht="23.25" customHeight="1" thickBot="1">
      <c r="B1" s="156" t="s">
        <v>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8"/>
    </row>
    <row r="3" ht="13.5" thickBot="1"/>
    <row r="4" spans="2:22" ht="40.5" customHeight="1" thickBot="1">
      <c r="B4" s="159" t="s">
        <v>145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1"/>
    </row>
    <row r="5" ht="13.5" thickBot="1"/>
    <row r="6" spans="1:22" ht="91.5" customHeight="1">
      <c r="A6" s="32" t="s">
        <v>136</v>
      </c>
      <c r="B6" s="35" t="s">
        <v>1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189</v>
      </c>
      <c r="K6" s="35" t="s">
        <v>20</v>
      </c>
      <c r="L6" s="35" t="s">
        <v>11</v>
      </c>
      <c r="M6" s="35" t="s">
        <v>125</v>
      </c>
      <c r="N6" s="35" t="s">
        <v>12</v>
      </c>
      <c r="O6" s="35" t="s">
        <v>13</v>
      </c>
      <c r="P6" s="35" t="s">
        <v>21</v>
      </c>
      <c r="Q6" s="35" t="s">
        <v>14</v>
      </c>
      <c r="R6" s="35" t="s">
        <v>15</v>
      </c>
      <c r="S6" s="35" t="s">
        <v>16</v>
      </c>
      <c r="T6" s="35" t="s">
        <v>17</v>
      </c>
      <c r="U6" s="35" t="s">
        <v>18</v>
      </c>
      <c r="V6" s="35" t="s">
        <v>71</v>
      </c>
    </row>
    <row r="7" spans="1:22" ht="45.75" customHeight="1">
      <c r="A7" s="33">
        <v>1</v>
      </c>
      <c r="B7" s="144" t="s">
        <v>137</v>
      </c>
      <c r="C7" s="144" t="s">
        <v>19</v>
      </c>
      <c r="D7" s="144">
        <v>555755306</v>
      </c>
      <c r="E7" s="144">
        <v>10</v>
      </c>
      <c r="F7" s="144">
        <v>50</v>
      </c>
      <c r="G7" s="144">
        <v>25</v>
      </c>
      <c r="H7" s="144"/>
      <c r="I7" s="144"/>
      <c r="J7" s="144">
        <v>300</v>
      </c>
      <c r="K7" s="144">
        <v>32</v>
      </c>
      <c r="L7" s="144"/>
      <c r="M7" s="144" t="s">
        <v>2</v>
      </c>
      <c r="N7" s="144"/>
      <c r="O7" s="144"/>
      <c r="P7" s="144"/>
      <c r="Q7" s="144" t="s">
        <v>128</v>
      </c>
      <c r="R7" s="144" t="s">
        <v>129</v>
      </c>
      <c r="S7" s="144" t="s">
        <v>22</v>
      </c>
      <c r="T7" s="3"/>
      <c r="U7" s="144" t="s">
        <v>199</v>
      </c>
      <c r="V7" s="144" t="s">
        <v>127</v>
      </c>
    </row>
    <row r="8" spans="1:22" ht="27.75" customHeight="1">
      <c r="A8" s="33">
        <v>2</v>
      </c>
      <c r="B8" s="144" t="s">
        <v>138</v>
      </c>
      <c r="C8" s="144" t="s">
        <v>63</v>
      </c>
      <c r="D8" s="144">
        <v>555755306</v>
      </c>
      <c r="E8" s="144">
        <v>6</v>
      </c>
      <c r="F8" s="144">
        <v>30</v>
      </c>
      <c r="G8" s="144">
        <v>18</v>
      </c>
      <c r="H8" s="144"/>
      <c r="I8" s="144"/>
      <c r="J8" s="144">
        <v>200</v>
      </c>
      <c r="K8" s="144">
        <v>10</v>
      </c>
      <c r="L8" s="144"/>
      <c r="M8" s="144" t="s">
        <v>126</v>
      </c>
      <c r="N8" s="144"/>
      <c r="O8" s="144"/>
      <c r="P8" s="144"/>
      <c r="Q8" s="144" t="s">
        <v>128</v>
      </c>
      <c r="R8" s="144" t="s">
        <v>128</v>
      </c>
      <c r="S8" s="144" t="s">
        <v>22</v>
      </c>
      <c r="T8" s="3"/>
      <c r="U8" s="2"/>
      <c r="V8" s="144">
        <v>7</v>
      </c>
    </row>
    <row r="9" spans="1:22" ht="47.25" customHeight="1">
      <c r="A9" s="33">
        <v>3</v>
      </c>
      <c r="B9" s="144" t="s">
        <v>139</v>
      </c>
      <c r="C9" s="144" t="s">
        <v>70</v>
      </c>
      <c r="D9" s="144">
        <v>555755306</v>
      </c>
      <c r="E9" s="144">
        <v>4</v>
      </c>
      <c r="F9" s="144">
        <v>8</v>
      </c>
      <c r="G9" s="144">
        <v>13</v>
      </c>
      <c r="H9" s="144"/>
      <c r="I9" s="144"/>
      <c r="J9" s="144">
        <v>160</v>
      </c>
      <c r="K9" s="144">
        <v>0.8</v>
      </c>
      <c r="L9" s="144"/>
      <c r="M9" s="144" t="s">
        <v>126</v>
      </c>
      <c r="N9" s="144"/>
      <c r="O9" s="144"/>
      <c r="P9" s="144"/>
      <c r="Q9" s="144" t="s">
        <v>128</v>
      </c>
      <c r="R9" s="144" t="s">
        <v>129</v>
      </c>
      <c r="S9" s="144" t="s">
        <v>22</v>
      </c>
      <c r="T9" s="3"/>
      <c r="U9" s="2"/>
      <c r="V9" s="144" t="s">
        <v>72</v>
      </c>
    </row>
    <row r="10" spans="1:22" ht="36" customHeight="1">
      <c r="A10" s="33">
        <v>4</v>
      </c>
      <c r="B10" s="2" t="s">
        <v>140</v>
      </c>
      <c r="C10" s="2"/>
      <c r="D10" s="2"/>
      <c r="E10" s="2"/>
      <c r="F10" s="2"/>
      <c r="G10" s="2"/>
      <c r="H10" s="3"/>
      <c r="I10" s="3"/>
      <c r="J10" s="2"/>
      <c r="K10" s="2"/>
      <c r="L10" s="3"/>
      <c r="M10" s="2"/>
      <c r="N10" s="3"/>
      <c r="O10" s="3"/>
      <c r="P10" s="3"/>
      <c r="Q10" s="2"/>
      <c r="R10" s="2"/>
      <c r="S10" s="2"/>
      <c r="T10" s="3"/>
      <c r="U10" s="2"/>
      <c r="V10" s="2"/>
    </row>
    <row r="11" spans="1:22" ht="61.5" customHeight="1">
      <c r="A11" s="33">
        <v>5</v>
      </c>
      <c r="B11" s="2" t="s">
        <v>141</v>
      </c>
      <c r="C11" s="2"/>
      <c r="D11" s="2"/>
      <c r="E11" s="2"/>
      <c r="F11" s="2"/>
      <c r="G11" s="2"/>
      <c r="H11" s="3"/>
      <c r="I11" s="3"/>
      <c r="J11" s="2"/>
      <c r="K11" s="2"/>
      <c r="L11" s="3"/>
      <c r="M11" s="2"/>
      <c r="N11" s="3"/>
      <c r="O11" s="3"/>
      <c r="P11" s="3"/>
      <c r="Q11" s="2"/>
      <c r="R11" s="2"/>
      <c r="S11" s="2"/>
      <c r="T11" s="3"/>
      <c r="U11" s="2"/>
      <c r="V11" s="2"/>
    </row>
    <row r="12" spans="1:22" ht="57.75" customHeight="1">
      <c r="A12" s="33">
        <v>6</v>
      </c>
      <c r="B12" s="2" t="s">
        <v>142</v>
      </c>
      <c r="C12" s="2"/>
      <c r="D12" s="2"/>
      <c r="E12" s="2"/>
      <c r="F12" s="2"/>
      <c r="G12" s="2"/>
      <c r="H12" s="3"/>
      <c r="I12" s="3"/>
      <c r="J12" s="2"/>
      <c r="K12" s="2"/>
      <c r="L12" s="3"/>
      <c r="M12" s="2"/>
      <c r="N12" s="3"/>
      <c r="O12" s="3"/>
      <c r="P12" s="3"/>
      <c r="Q12" s="2"/>
      <c r="R12" s="2"/>
      <c r="S12" s="2"/>
      <c r="T12" s="3"/>
      <c r="U12" s="2"/>
      <c r="V12" s="2"/>
    </row>
    <row r="13" spans="1:22" ht="59.25" customHeight="1">
      <c r="A13" s="33">
        <v>7</v>
      </c>
      <c r="B13" s="2" t="s">
        <v>143</v>
      </c>
      <c r="C13" s="2"/>
      <c r="D13" s="2"/>
      <c r="E13" s="2"/>
      <c r="F13" s="2"/>
      <c r="G13" s="2"/>
      <c r="H13" s="3"/>
      <c r="I13" s="3"/>
      <c r="J13" s="2"/>
      <c r="K13" s="2"/>
      <c r="L13" s="3"/>
      <c r="M13" s="2"/>
      <c r="N13" s="3"/>
      <c r="O13" s="3"/>
      <c r="P13" s="3"/>
      <c r="Q13" s="2"/>
      <c r="R13" s="2"/>
      <c r="S13" s="2"/>
      <c r="T13" s="3"/>
      <c r="U13" s="2"/>
      <c r="V13" s="2"/>
    </row>
    <row r="14" spans="1:22" ht="70.5" customHeight="1">
      <c r="A14" s="34">
        <v>8</v>
      </c>
      <c r="B14" s="2" t="s">
        <v>144</v>
      </c>
      <c r="C14" s="2"/>
      <c r="D14" s="2"/>
      <c r="E14" s="2"/>
      <c r="F14" s="2"/>
      <c r="G14" s="2"/>
      <c r="H14" s="3"/>
      <c r="I14" s="3"/>
      <c r="J14" s="2"/>
      <c r="K14" s="2"/>
      <c r="L14" s="3"/>
      <c r="M14" s="2"/>
      <c r="N14" s="3"/>
      <c r="O14" s="3"/>
      <c r="P14" s="3"/>
      <c r="Q14" s="2"/>
      <c r="R14" s="2"/>
      <c r="S14" s="2"/>
      <c r="T14" s="3"/>
      <c r="U14" s="2"/>
      <c r="V14" s="2"/>
    </row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pans="2:3" s="5" customFormat="1" ht="12.75">
      <c r="B34" s="6"/>
      <c r="C34" s="6"/>
    </row>
    <row r="35" s="5" customFormat="1" ht="12.75"/>
    <row r="36" s="5" customFormat="1" ht="12.75"/>
    <row r="37" s="5" customFormat="1" ht="12.75"/>
    <row r="38" spans="2:3" s="5" customFormat="1" ht="12.75">
      <c r="B38" s="6"/>
      <c r="C38" s="6"/>
    </row>
    <row r="39" s="5" customFormat="1" ht="12.75"/>
    <row r="40" s="5" customFormat="1" ht="12.75"/>
    <row r="41" spans="2:3" s="5" customFormat="1" ht="12.75">
      <c r="B41" s="6"/>
      <c r="C41" s="6"/>
    </row>
    <row r="42" spans="2:3" s="5" customFormat="1" ht="12.75">
      <c r="B42" s="6"/>
      <c r="C42" s="6"/>
    </row>
    <row r="43" s="5" customFormat="1" ht="12.75"/>
    <row r="44" spans="2:3" s="5" customFormat="1" ht="12.75">
      <c r="B44" s="6"/>
      <c r="C44" s="6"/>
    </row>
    <row r="45" spans="2:3" s="5" customFormat="1" ht="12.75">
      <c r="B45" s="6"/>
      <c r="C45" s="6"/>
    </row>
    <row r="46" spans="2:3" s="5" customFormat="1" ht="12.75">
      <c r="B46" s="6"/>
      <c r="C46" s="6"/>
    </row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pans="2:3" s="5" customFormat="1" ht="12.75">
      <c r="B55" s="6"/>
      <c r="C55" s="6"/>
    </row>
    <row r="56" spans="2:3" s="5" customFormat="1" ht="12.75">
      <c r="B56" s="6"/>
      <c r="C56" s="6"/>
    </row>
    <row r="57" spans="2:3" s="5" customFormat="1" ht="12.75">
      <c r="B57" s="6"/>
      <c r="C57" s="6"/>
    </row>
    <row r="58" spans="2:3" s="5" customFormat="1" ht="12.75">
      <c r="B58" s="6"/>
      <c r="C58" s="6"/>
    </row>
    <row r="59" spans="2:3" s="5" customFormat="1" ht="12.75">
      <c r="B59" s="6"/>
      <c r="C59" s="6"/>
    </row>
    <row r="60" spans="2:3" s="5" customFormat="1" ht="12.75">
      <c r="B60" s="6"/>
      <c r="C60" s="6"/>
    </row>
    <row r="61" spans="2:3" s="5" customFormat="1" ht="12.75">
      <c r="B61" s="6"/>
      <c r="C61" s="6"/>
    </row>
    <row r="62" spans="2:3" s="5" customFormat="1" ht="12.75">
      <c r="B62" s="6"/>
      <c r="C62" s="6"/>
    </row>
    <row r="63" spans="2:3" s="5" customFormat="1" ht="12.75">
      <c r="B63" s="6"/>
      <c r="C63" s="6"/>
    </row>
    <row r="64" spans="2:3" s="5" customFormat="1" ht="12.75">
      <c r="B64" s="6"/>
      <c r="C64" s="6"/>
    </row>
    <row r="65" spans="2:3" s="5" customFormat="1" ht="12.75">
      <c r="B65" s="6"/>
      <c r="C65" s="6"/>
    </row>
    <row r="66" spans="2:3" s="5" customFormat="1" ht="12.75">
      <c r="B66" s="6"/>
      <c r="C66" s="6"/>
    </row>
    <row r="67" spans="2:3" s="5" customFormat="1" ht="12.75">
      <c r="B67" s="6"/>
      <c r="C67" s="6"/>
    </row>
    <row r="68" spans="2:3" s="5" customFormat="1" ht="12.75">
      <c r="B68" s="6"/>
      <c r="C68" s="6"/>
    </row>
    <row r="69" spans="2:3" s="5" customFormat="1" ht="12.75">
      <c r="B69" s="6"/>
      <c r="C69" s="6"/>
    </row>
    <row r="70" spans="2:3" s="5" customFormat="1" ht="12.75">
      <c r="B70" s="6"/>
      <c r="C70" s="6"/>
    </row>
    <row r="71" spans="2:3" s="5" customFormat="1" ht="12.75">
      <c r="B71" s="6"/>
      <c r="C71" s="6"/>
    </row>
    <row r="72" spans="2:3" s="5" customFormat="1" ht="12.75">
      <c r="B72" s="6"/>
      <c r="C72" s="6"/>
    </row>
    <row r="73" spans="2:3" s="5" customFormat="1" ht="12.75">
      <c r="B73" s="6"/>
      <c r="C73" s="6"/>
    </row>
    <row r="74" spans="2:3" s="5" customFormat="1" ht="12.75">
      <c r="B74" s="6"/>
      <c r="C74" s="6"/>
    </row>
    <row r="75" spans="2:3" s="5" customFormat="1" ht="12.75">
      <c r="B75" s="6"/>
      <c r="C75" s="6"/>
    </row>
    <row r="76" spans="2:3" s="5" customFormat="1" ht="12.75">
      <c r="B76" s="6"/>
      <c r="C76" s="6"/>
    </row>
    <row r="77" spans="2:3" s="5" customFormat="1" ht="12.75">
      <c r="B77" s="6"/>
      <c r="C77" s="6"/>
    </row>
    <row r="78" spans="2:3" s="5" customFormat="1" ht="12.75">
      <c r="B78" s="6"/>
      <c r="C78" s="6"/>
    </row>
    <row r="79" spans="2:3" s="5" customFormat="1" ht="12.75">
      <c r="B79" s="6"/>
      <c r="C79" s="6"/>
    </row>
    <row r="80" spans="2:3" s="5" customFormat="1" ht="12.75">
      <c r="B80" s="6"/>
      <c r="C80" s="6"/>
    </row>
    <row r="81" spans="2:3" s="5" customFormat="1" ht="12.75">
      <c r="B81" s="6"/>
      <c r="C81" s="6"/>
    </row>
    <row r="82" spans="2:3" s="5" customFormat="1" ht="12.75">
      <c r="B82" s="6"/>
      <c r="C82" s="6"/>
    </row>
    <row r="83" spans="2:3" s="5" customFormat="1" ht="12.75">
      <c r="B83" s="6"/>
      <c r="C83" s="6"/>
    </row>
    <row r="84" spans="2:3" s="5" customFormat="1" ht="12.75">
      <c r="B84" s="6"/>
      <c r="C84" s="6"/>
    </row>
    <row r="85" s="5" customFormat="1" ht="12.75"/>
    <row r="86" spans="2:3" s="5" customFormat="1" ht="12.75">
      <c r="B86" s="6"/>
      <c r="C86" s="6"/>
    </row>
    <row r="87" spans="2:3" s="5" customFormat="1" ht="12.75">
      <c r="B87" s="6"/>
      <c r="C87" s="6"/>
    </row>
    <row r="88" spans="2:3" s="5" customFormat="1" ht="12.75">
      <c r="B88" s="6"/>
      <c r="C88" s="6"/>
    </row>
    <row r="89" spans="2:3" s="5" customFormat="1" ht="12.75">
      <c r="B89" s="6"/>
      <c r="C89" s="6"/>
    </row>
    <row r="90" spans="2:3" s="5" customFormat="1" ht="12.75">
      <c r="B90" s="6"/>
      <c r="C90" s="6"/>
    </row>
    <row r="91" spans="2:3" s="5" customFormat="1" ht="12.75">
      <c r="B91" s="6"/>
      <c r="C91" s="6"/>
    </row>
    <row r="92" spans="2:3" s="5" customFormat="1" ht="12.75">
      <c r="B92" s="6"/>
      <c r="C92" s="6"/>
    </row>
    <row r="93" spans="2:3" s="5" customFormat="1" ht="12.75">
      <c r="B93" s="6"/>
      <c r="C93" s="6"/>
    </row>
    <row r="94" spans="2:3" s="5" customFormat="1" ht="12.75">
      <c r="B94" s="6"/>
      <c r="C94" s="6"/>
    </row>
    <row r="95" spans="2:3" s="5" customFormat="1" ht="12.75">
      <c r="B95" s="6"/>
      <c r="C95" s="6"/>
    </row>
    <row r="96" spans="2:3" s="5" customFormat="1" ht="12.75">
      <c r="B96" s="6"/>
      <c r="C96" s="6"/>
    </row>
    <row r="97" spans="2:3" s="5" customFormat="1" ht="12.75">
      <c r="B97" s="6"/>
      <c r="C97" s="6"/>
    </row>
    <row r="98" spans="2:3" s="5" customFormat="1" ht="12.75">
      <c r="B98" s="6"/>
      <c r="C98" s="6"/>
    </row>
    <row r="99" s="5" customFormat="1" ht="12.75"/>
    <row r="100" s="5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sheetProtection/>
  <mergeCells count="2">
    <mergeCell ref="B1:T1"/>
    <mergeCell ref="B4:V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1.125" style="1" customWidth="1"/>
    <col min="2" max="2" width="14.875" style="1" customWidth="1"/>
    <col min="3" max="3" width="14.00390625" style="1" customWidth="1"/>
    <col min="4" max="4" width="17.00390625" style="1" customWidth="1"/>
    <col min="5" max="5" width="17.125" style="1" customWidth="1"/>
    <col min="6" max="6" width="11.125" style="1" customWidth="1"/>
    <col min="7" max="16384" width="9.125" style="1" customWidth="1"/>
  </cols>
  <sheetData>
    <row r="1" ht="13.5" thickBot="1"/>
    <row r="2" spans="1:7" ht="42" customHeight="1" thickBot="1">
      <c r="A2" s="205" t="s">
        <v>74</v>
      </c>
      <c r="B2" s="206"/>
      <c r="C2" s="206"/>
      <c r="D2" s="206"/>
      <c r="E2" s="206"/>
      <c r="F2" s="206"/>
      <c r="G2" s="207"/>
    </row>
    <row r="3" spans="1:7" ht="12.75">
      <c r="A3" s="100"/>
      <c r="B3" s="29"/>
      <c r="C3" s="29"/>
      <c r="D3" s="29"/>
      <c r="E3" s="29"/>
      <c r="F3" s="29"/>
      <c r="G3" s="101"/>
    </row>
    <row r="4" spans="1:7" ht="25.5" customHeight="1">
      <c r="A4" s="104" t="s">
        <v>75</v>
      </c>
      <c r="B4" s="102" t="str">
        <f>Клиенты!C8</f>
        <v>Кок-Мойнок 1</v>
      </c>
      <c r="C4" s="2"/>
      <c r="D4" s="211" t="s">
        <v>198</v>
      </c>
      <c r="E4" s="212"/>
      <c r="F4" s="212"/>
      <c r="G4" s="213"/>
    </row>
    <row r="5" spans="1:7" ht="15.75">
      <c r="A5" s="104" t="s">
        <v>76</v>
      </c>
      <c r="B5" s="102" t="str">
        <f>Клиенты!B8</f>
        <v>Клиент 2</v>
      </c>
      <c r="C5" s="2"/>
      <c r="D5" s="2"/>
      <c r="E5" s="18" t="s">
        <v>183</v>
      </c>
      <c r="F5" s="134" t="s">
        <v>130</v>
      </c>
      <c r="G5" s="145">
        <v>2</v>
      </c>
    </row>
    <row r="6" spans="1:7" ht="12.75">
      <c r="A6" s="104" t="s">
        <v>77</v>
      </c>
      <c r="B6" s="102">
        <f>Клиенты!D8</f>
        <v>555755306</v>
      </c>
      <c r="C6" s="2"/>
      <c r="D6" s="2"/>
      <c r="E6" s="2"/>
      <c r="F6" s="2"/>
      <c r="G6" s="11"/>
    </row>
    <row r="7" spans="1:7" ht="13.5" thickBot="1">
      <c r="A7" s="121"/>
      <c r="B7" s="4"/>
      <c r="C7" s="4"/>
      <c r="D7" s="4"/>
      <c r="E7" s="4"/>
      <c r="F7" s="4"/>
      <c r="G7" s="15"/>
    </row>
    <row r="8" spans="1:7" ht="24" customHeight="1" thickBot="1">
      <c r="A8" s="202" t="s">
        <v>78</v>
      </c>
      <c r="B8" s="203"/>
      <c r="C8" s="203"/>
      <c r="D8" s="203"/>
      <c r="E8" s="203"/>
      <c r="F8" s="203"/>
      <c r="G8" s="204"/>
    </row>
    <row r="9" spans="1:7" ht="12" customHeight="1">
      <c r="A9" s="122"/>
      <c r="B9" s="123" t="s">
        <v>131</v>
      </c>
      <c r="C9" s="123"/>
      <c r="D9" s="123"/>
      <c r="E9" s="123"/>
      <c r="F9" s="123"/>
      <c r="G9" s="124"/>
    </row>
    <row r="10" spans="1:7" ht="14.25" customHeight="1">
      <c r="A10" s="105" t="s">
        <v>86</v>
      </c>
      <c r="B10" s="102">
        <f>'Свой навоз'!J11</f>
        <v>470.2</v>
      </c>
      <c r="C10" s="2"/>
      <c r="D10" s="2"/>
      <c r="E10" s="2"/>
      <c r="F10" s="2"/>
      <c r="G10" s="11"/>
    </row>
    <row r="11" spans="1:7" ht="17.25" customHeight="1">
      <c r="A11" s="105" t="s">
        <v>87</v>
      </c>
      <c r="B11" s="102">
        <f>'Доп навоз'!I11</f>
        <v>330</v>
      </c>
      <c r="C11" s="2"/>
      <c r="D11" s="2"/>
      <c r="E11" s="2"/>
      <c r="F11" s="2"/>
      <c r="G11" s="11"/>
    </row>
    <row r="12" spans="1:7" ht="15.75">
      <c r="A12" s="105" t="s">
        <v>88</v>
      </c>
      <c r="B12" s="103">
        <f>SUM(B10:B11)</f>
        <v>800.2</v>
      </c>
      <c r="C12" s="2"/>
      <c r="D12" s="2"/>
      <c r="E12" s="2"/>
      <c r="F12" s="2"/>
      <c r="G12" s="11"/>
    </row>
    <row r="13" spans="1:7" ht="26.25" customHeight="1" thickBot="1">
      <c r="A13" s="19"/>
      <c r="B13" s="2"/>
      <c r="C13" s="31" t="s">
        <v>90</v>
      </c>
      <c r="D13" s="208" t="s">
        <v>135</v>
      </c>
      <c r="E13" s="209"/>
      <c r="F13" s="209"/>
      <c r="G13" s="210"/>
    </row>
    <row r="14" spans="1:7" ht="31.5" customHeight="1" thickBot="1">
      <c r="A14" s="105" t="s">
        <v>89</v>
      </c>
      <c r="B14" s="109">
        <f>(B10+B11)/1000*15</f>
        <v>12.003</v>
      </c>
      <c r="C14" s="149">
        <v>15</v>
      </c>
      <c r="D14" s="150">
        <f>'Стоимость установок'!F10</f>
        <v>7867</v>
      </c>
      <c r="E14" s="110" t="s">
        <v>117</v>
      </c>
      <c r="F14" s="108">
        <f>D14*47</f>
        <v>369749</v>
      </c>
      <c r="G14" s="107" t="s">
        <v>115</v>
      </c>
    </row>
    <row r="15" spans="1:7" ht="13.5" thickBot="1">
      <c r="A15" s="20" t="s">
        <v>93</v>
      </c>
      <c r="B15" s="113">
        <f>Клиенты!V8</f>
        <v>7</v>
      </c>
      <c r="C15" s="111"/>
      <c r="D15" s="29"/>
      <c r="E15" s="2"/>
      <c r="F15" s="2"/>
      <c r="G15" s="11"/>
    </row>
    <row r="16" spans="1:7" ht="31.5" customHeight="1" thickBot="1">
      <c r="A16" s="28" t="s">
        <v>94</v>
      </c>
      <c r="B16" s="117" t="s">
        <v>194</v>
      </c>
      <c r="C16" s="112"/>
      <c r="D16" s="2"/>
      <c r="E16" s="2"/>
      <c r="F16" s="2"/>
      <c r="G16" s="11"/>
    </row>
    <row r="17" spans="1:7" ht="12.75">
      <c r="A17" s="25" t="s">
        <v>123</v>
      </c>
      <c r="B17" s="116">
        <f>C14</f>
        <v>15</v>
      </c>
      <c r="C17" s="30" t="s">
        <v>124</v>
      </c>
      <c r="D17" s="30"/>
      <c r="E17" s="2"/>
      <c r="F17" s="2"/>
      <c r="G17" s="11"/>
    </row>
    <row r="18" spans="1:7" ht="12.75">
      <c r="A18" s="26" t="s">
        <v>91</v>
      </c>
      <c r="B18" s="114">
        <f>(B10+B11)/1000*30</f>
        <v>24.006</v>
      </c>
      <c r="C18" s="30"/>
      <c r="D18" s="30"/>
      <c r="E18" s="2"/>
      <c r="F18" s="2"/>
      <c r="G18" s="11"/>
    </row>
    <row r="19" spans="1:7" ht="12.75">
      <c r="A19" s="26" t="s">
        <v>92</v>
      </c>
      <c r="B19" s="114">
        <f>(B10+B11)/1000/1.2</f>
        <v>0.6668333333333334</v>
      </c>
      <c r="C19" s="30"/>
      <c r="D19" s="30"/>
      <c r="E19" s="2"/>
      <c r="F19" s="2"/>
      <c r="G19" s="11"/>
    </row>
    <row r="20" spans="1:7" ht="12.75">
      <c r="A20" s="27" t="s">
        <v>102</v>
      </c>
      <c r="B20" s="114"/>
      <c r="C20" s="30"/>
      <c r="D20" s="30"/>
      <c r="E20" s="2"/>
      <c r="F20" s="2"/>
      <c r="G20" s="11"/>
    </row>
    <row r="21" spans="1:7" ht="25.5">
      <c r="A21" s="26" t="s">
        <v>191</v>
      </c>
      <c r="B21" s="114">
        <f>B18*0.2</f>
        <v>4.801200000000001</v>
      </c>
      <c r="C21" s="30"/>
      <c r="D21" s="30"/>
      <c r="E21" s="2"/>
      <c r="F21" s="2"/>
      <c r="G21" s="11"/>
    </row>
    <row r="22" spans="1:7" ht="12.75">
      <c r="A22" s="26" t="s">
        <v>122</v>
      </c>
      <c r="B22" s="114">
        <f>(B18-B21)/25*100</f>
        <v>76.8192</v>
      </c>
      <c r="C22" s="30" t="s">
        <v>96</v>
      </c>
      <c r="D22" s="30"/>
      <c r="E22" s="2"/>
      <c r="F22" s="2"/>
      <c r="G22" s="11"/>
    </row>
    <row r="23" spans="1:7" ht="12.75">
      <c r="A23" s="26" t="s">
        <v>185</v>
      </c>
      <c r="B23" s="114">
        <f>(B18-D21)/1</f>
        <v>24.006</v>
      </c>
      <c r="C23" s="30" t="s">
        <v>97</v>
      </c>
      <c r="D23" s="30"/>
      <c r="E23" s="2"/>
      <c r="F23" s="2"/>
      <c r="G23" s="11"/>
    </row>
    <row r="24" spans="1:7" ht="12.75">
      <c r="A24" s="26" t="s">
        <v>186</v>
      </c>
      <c r="B24" s="114">
        <f>(B18-B21)*6.6</f>
        <v>126.75167999999998</v>
      </c>
      <c r="C24" s="30" t="s">
        <v>187</v>
      </c>
      <c r="D24" s="30"/>
      <c r="E24" s="2"/>
      <c r="F24" s="2"/>
      <c r="G24" s="11"/>
    </row>
    <row r="25" spans="1:7" ht="12.75">
      <c r="A25" s="27" t="s">
        <v>103</v>
      </c>
      <c r="B25" s="114"/>
      <c r="C25" s="30"/>
      <c r="D25" s="30"/>
      <c r="E25" s="2"/>
      <c r="F25" s="2"/>
      <c r="G25" s="11"/>
    </row>
    <row r="26" spans="1:7" ht="21" customHeight="1" thickBot="1">
      <c r="A26" s="26" t="s">
        <v>100</v>
      </c>
      <c r="B26" s="115">
        <f>B19*330/5</f>
        <v>44.011</v>
      </c>
      <c r="C26" s="30" t="s">
        <v>101</v>
      </c>
      <c r="D26" s="30"/>
      <c r="E26" s="2"/>
      <c r="F26" s="2"/>
      <c r="G26" s="11"/>
    </row>
    <row r="27" spans="1:7" ht="13.5" thickBot="1">
      <c r="A27" s="121"/>
      <c r="B27" s="125"/>
      <c r="C27" s="125"/>
      <c r="D27" s="4"/>
      <c r="E27" s="4"/>
      <c r="F27" s="4"/>
      <c r="G27" s="15"/>
    </row>
    <row r="28" spans="1:7" ht="21.75" customHeight="1" thickBot="1">
      <c r="A28" s="202" t="s">
        <v>180</v>
      </c>
      <c r="B28" s="203"/>
      <c r="C28" s="203"/>
      <c r="D28" s="203"/>
      <c r="E28" s="203"/>
      <c r="F28" s="203"/>
      <c r="G28" s="204"/>
    </row>
    <row r="29" spans="1:7" ht="12.75">
      <c r="A29" s="126" t="s">
        <v>98</v>
      </c>
      <c r="B29" s="142">
        <f>Клиенты!E8</f>
        <v>6</v>
      </c>
      <c r="C29" s="29"/>
      <c r="D29" s="29"/>
      <c r="E29" s="29"/>
      <c r="F29" s="29"/>
      <c r="G29" s="101"/>
    </row>
    <row r="30" spans="1:7" ht="12.75">
      <c r="A30" s="24" t="s">
        <v>99</v>
      </c>
      <c r="B30" s="118">
        <f>Клиенты!F8+Клиенты!G8</f>
        <v>48</v>
      </c>
      <c r="C30" s="2"/>
      <c r="D30" s="2"/>
      <c r="E30" s="2"/>
      <c r="F30" s="2"/>
      <c r="G30" s="11"/>
    </row>
    <row r="31" spans="1:7" ht="12.75">
      <c r="A31" s="24" t="s">
        <v>105</v>
      </c>
      <c r="B31" s="118">
        <f>Клиенты!K8</f>
        <v>10</v>
      </c>
      <c r="C31" s="2" t="s">
        <v>106</v>
      </c>
      <c r="D31" s="2"/>
      <c r="E31" s="2"/>
      <c r="F31" s="2"/>
      <c r="G31" s="2"/>
    </row>
    <row r="32" spans="1:7" ht="26.25" thickBot="1">
      <c r="A32" s="24"/>
      <c r="B32" s="4"/>
      <c r="C32" s="2"/>
      <c r="D32" s="108" t="s">
        <v>108</v>
      </c>
      <c r="E32" s="108" t="s">
        <v>195</v>
      </c>
      <c r="F32" s="2"/>
      <c r="G32" s="2"/>
    </row>
    <row r="33" spans="1:7" ht="38.25">
      <c r="A33" s="25" t="s">
        <v>104</v>
      </c>
      <c r="B33" s="151">
        <v>2</v>
      </c>
      <c r="C33" s="118" t="s">
        <v>188</v>
      </c>
      <c r="D33" s="118">
        <f>B31*5</f>
        <v>50</v>
      </c>
      <c r="E33" s="118">
        <f>B19*300-D33</f>
        <v>150.05</v>
      </c>
      <c r="F33" s="2" t="s">
        <v>107</v>
      </c>
      <c r="G33" s="2"/>
    </row>
    <row r="34" spans="1:7" ht="25.5">
      <c r="A34" s="143"/>
      <c r="B34" s="152">
        <v>1</v>
      </c>
      <c r="C34" s="118" t="s">
        <v>42</v>
      </c>
      <c r="D34" s="118">
        <f>B30*0.9</f>
        <v>43.2</v>
      </c>
      <c r="E34" s="140">
        <f>B18-B21-D34</f>
        <v>-23.995200000000004</v>
      </c>
      <c r="F34" s="2" t="s">
        <v>124</v>
      </c>
      <c r="G34" s="144" t="s">
        <v>196</v>
      </c>
    </row>
    <row r="35" spans="1:7" ht="25.5">
      <c r="A35" s="143"/>
      <c r="B35" s="152">
        <v>3</v>
      </c>
      <c r="C35" s="118" t="s">
        <v>186</v>
      </c>
      <c r="D35" s="140">
        <f>(B18-B21-D34)/0.05*4.5</f>
        <v>-2159.568</v>
      </c>
      <c r="E35" s="118"/>
      <c r="F35" s="2" t="s">
        <v>187</v>
      </c>
      <c r="G35" s="144" t="s">
        <v>196</v>
      </c>
    </row>
    <row r="36" spans="1:7" ht="39" thickBot="1">
      <c r="A36" s="143"/>
      <c r="B36" s="153">
        <v>3</v>
      </c>
      <c r="C36" s="118" t="s">
        <v>193</v>
      </c>
      <c r="D36" s="154">
        <f>(B18-B21-D34)/0.2/Клиенты!J7</f>
        <v>-0.39992000000000005</v>
      </c>
      <c r="E36" s="118"/>
      <c r="F36" s="2" t="s">
        <v>96</v>
      </c>
      <c r="G36" s="144" t="s">
        <v>196</v>
      </c>
    </row>
    <row r="37" spans="1:7" ht="13.5" thickBot="1">
      <c r="A37" s="121"/>
      <c r="B37" s="125"/>
      <c r="C37" s="4"/>
      <c r="D37" s="125"/>
      <c r="E37" s="4"/>
      <c r="F37" s="4"/>
      <c r="G37" s="15"/>
    </row>
    <row r="38" spans="1:7" ht="27.75" customHeight="1" thickBot="1">
      <c r="A38" s="202" t="s">
        <v>184</v>
      </c>
      <c r="B38" s="203"/>
      <c r="C38" s="203"/>
      <c r="D38" s="203"/>
      <c r="E38" s="203"/>
      <c r="F38" s="203"/>
      <c r="G38" s="204"/>
    </row>
    <row r="39" spans="1:7" ht="12.75">
      <c r="A39" s="127" t="s">
        <v>134</v>
      </c>
      <c r="B39" s="29"/>
      <c r="C39" s="29"/>
      <c r="D39" s="29"/>
      <c r="E39" s="29"/>
      <c r="F39" s="29"/>
      <c r="G39" s="101"/>
    </row>
    <row r="40" spans="1:7" ht="39.75" customHeight="1">
      <c r="A40" s="24" t="s">
        <v>181</v>
      </c>
      <c r="B40" s="18" t="s">
        <v>112</v>
      </c>
      <c r="C40" s="18" t="s">
        <v>182</v>
      </c>
      <c r="D40" s="18" t="s">
        <v>113</v>
      </c>
      <c r="E40" s="18" t="s">
        <v>114</v>
      </c>
      <c r="F40" s="2"/>
      <c r="G40" s="11"/>
    </row>
    <row r="41" spans="1:7" ht="12.75">
      <c r="A41" s="155" t="s">
        <v>56</v>
      </c>
      <c r="B41" s="118">
        <f>'СХ культуры'!C11</f>
        <v>2</v>
      </c>
      <c r="C41" s="118">
        <f>'СХ культуры'!D11*0.15</f>
        <v>3</v>
      </c>
      <c r="D41" s="118">
        <f>B41*C41</f>
        <v>6</v>
      </c>
      <c r="E41" s="118">
        <f>'СХ культуры'!E4*D41*1000</f>
        <v>60000</v>
      </c>
      <c r="F41" s="2"/>
      <c r="G41" s="11" t="s">
        <v>115</v>
      </c>
    </row>
    <row r="42" spans="1:7" ht="12.75">
      <c r="A42" s="155" t="s">
        <v>57</v>
      </c>
      <c r="B42" s="118">
        <f>'СХ культуры'!C10</f>
        <v>2</v>
      </c>
      <c r="C42" s="118">
        <f>'СХ культуры'!D10*0.15</f>
        <v>3</v>
      </c>
      <c r="D42" s="118">
        <f>B42*C42</f>
        <v>6</v>
      </c>
      <c r="E42" s="118">
        <f>'СХ культуры'!E5*D42*1000</f>
        <v>48000</v>
      </c>
      <c r="F42" s="2"/>
      <c r="G42" s="11" t="s">
        <v>115</v>
      </c>
    </row>
    <row r="43" spans="1:7" ht="12.75">
      <c r="A43" s="155" t="str">
        <f>'СХ культуры'!B12</f>
        <v>Кукуруза</v>
      </c>
      <c r="B43" s="118">
        <f>'СХ культуры'!C12</f>
        <v>5</v>
      </c>
      <c r="C43" s="118">
        <f>'СХ культуры'!D12*0.15</f>
        <v>0.75</v>
      </c>
      <c r="D43" s="118">
        <f>B43*C43</f>
        <v>3.75</v>
      </c>
      <c r="E43" s="118">
        <f>'СХ культуры'!E6*D43*1000</f>
        <v>30000</v>
      </c>
      <c r="F43" s="2"/>
      <c r="G43" s="11" t="s">
        <v>115</v>
      </c>
    </row>
    <row r="44" spans="1:7" ht="13.5" thickBot="1">
      <c r="A44" s="155" t="s">
        <v>68</v>
      </c>
      <c r="B44" s="118"/>
      <c r="C44" s="118"/>
      <c r="D44" s="118"/>
      <c r="E44" s="118"/>
      <c r="F44" s="4"/>
      <c r="G44" s="11" t="s">
        <v>115</v>
      </c>
    </row>
    <row r="45" spans="1:7" ht="16.5" thickBot="1">
      <c r="A45" s="155"/>
      <c r="B45" s="118"/>
      <c r="C45" s="118"/>
      <c r="D45" s="118"/>
      <c r="E45" s="120"/>
      <c r="F45" s="130">
        <f>SUM(E41:E45)</f>
        <v>138000</v>
      </c>
      <c r="G45" s="128" t="s">
        <v>115</v>
      </c>
    </row>
    <row r="46" spans="1:7" ht="26.25" thickBot="1">
      <c r="A46" s="21"/>
      <c r="B46" s="18" t="s">
        <v>55</v>
      </c>
      <c r="C46" s="18" t="s">
        <v>39</v>
      </c>
      <c r="D46" s="18"/>
      <c r="E46" s="18" t="s">
        <v>114</v>
      </c>
      <c r="F46" s="131"/>
      <c r="G46" s="11"/>
    </row>
    <row r="47" spans="1:7" ht="16.5" thickBot="1">
      <c r="A47" s="132" t="s">
        <v>110</v>
      </c>
      <c r="B47" s="118">
        <f>E33</f>
        <v>150.05</v>
      </c>
      <c r="C47" s="118">
        <v>250</v>
      </c>
      <c r="D47" s="118"/>
      <c r="E47" s="120">
        <f>B47*C47</f>
        <v>37512.5</v>
      </c>
      <c r="F47" s="130">
        <f>E47</f>
        <v>37512.5</v>
      </c>
      <c r="G47" s="128" t="s">
        <v>115</v>
      </c>
    </row>
    <row r="48" spans="1:7" ht="12.75">
      <c r="A48" s="19"/>
      <c r="B48" s="2"/>
      <c r="C48" s="2"/>
      <c r="D48" s="2"/>
      <c r="E48" s="2"/>
      <c r="F48" s="129"/>
      <c r="G48" s="11"/>
    </row>
    <row r="49" spans="1:7" ht="12.75">
      <c r="A49" s="22" t="s">
        <v>133</v>
      </c>
      <c r="B49" s="133"/>
      <c r="C49" s="133"/>
      <c r="D49" s="18" t="s">
        <v>116</v>
      </c>
      <c r="E49" s="2"/>
      <c r="F49" s="23"/>
      <c r="G49" s="11"/>
    </row>
    <row r="50" spans="1:7" ht="12.75">
      <c r="A50" s="132" t="str">
        <f>Энергия!B4</f>
        <v>Электричество</v>
      </c>
      <c r="B50" s="134"/>
      <c r="C50" s="134"/>
      <c r="D50" s="118">
        <f>Энергия!I10</f>
        <v>4500</v>
      </c>
      <c r="E50" s="2"/>
      <c r="F50" s="23"/>
      <c r="G50" s="11"/>
    </row>
    <row r="51" spans="1:7" ht="12.75">
      <c r="A51" s="132" t="str">
        <f>Энергия!B5</f>
        <v>Уголь</v>
      </c>
      <c r="B51" s="134"/>
      <c r="C51" s="134"/>
      <c r="D51" s="118">
        <v>0</v>
      </c>
      <c r="E51" s="2"/>
      <c r="F51" s="23"/>
      <c r="G51" s="11"/>
    </row>
    <row r="52" spans="1:7" ht="12.75">
      <c r="A52" s="132" t="str">
        <f>Энергия!B6</f>
        <v>Газ</v>
      </c>
      <c r="B52" s="134"/>
      <c r="C52" s="134"/>
      <c r="D52" s="118">
        <f>Энергия!I6</f>
        <v>0</v>
      </c>
      <c r="E52" s="2"/>
      <c r="F52" s="2"/>
      <c r="G52" s="11"/>
    </row>
    <row r="53" spans="1:7" ht="12.75">
      <c r="A53" s="132" t="str">
        <f>Энергия!B7</f>
        <v>Дрова</v>
      </c>
      <c r="B53" s="2"/>
      <c r="C53" s="2"/>
      <c r="D53" s="118">
        <v>0</v>
      </c>
      <c r="E53" s="2"/>
      <c r="F53" s="2"/>
      <c r="G53" s="11"/>
    </row>
    <row r="54" spans="1:7" ht="12.75">
      <c r="A54" s="132" t="str">
        <f>Энергия!B8</f>
        <v>Кизяк</v>
      </c>
      <c r="B54" s="2"/>
      <c r="C54" s="2"/>
      <c r="D54" s="118">
        <f>Энергия!I8</f>
        <v>0</v>
      </c>
      <c r="E54" s="2"/>
      <c r="F54" s="2"/>
      <c r="G54" s="11"/>
    </row>
    <row r="55" spans="1:7" ht="13.5" thickBot="1">
      <c r="A55" s="132" t="s">
        <v>132</v>
      </c>
      <c r="B55" s="140">
        <f>C18*330</f>
        <v>0</v>
      </c>
      <c r="C55" s="118">
        <f>B55*10</f>
        <v>0</v>
      </c>
      <c r="D55" s="118">
        <f>C55</f>
        <v>0</v>
      </c>
      <c r="E55" s="2"/>
      <c r="F55" s="4"/>
      <c r="G55" s="11"/>
    </row>
    <row r="56" spans="2:7" ht="16.5" thickBot="1">
      <c r="B56" s="2"/>
      <c r="C56" s="2"/>
      <c r="D56" s="2"/>
      <c r="E56" s="73"/>
      <c r="F56" s="130">
        <f>SUM(D50:D55)</f>
        <v>4500</v>
      </c>
      <c r="G56" s="128" t="s">
        <v>115</v>
      </c>
    </row>
    <row r="57" spans="1:7" ht="22.5" customHeight="1" thickBot="1">
      <c r="A57" s="202" t="s">
        <v>118</v>
      </c>
      <c r="B57" s="203"/>
      <c r="C57" s="203"/>
      <c r="D57" s="203"/>
      <c r="E57" s="203"/>
      <c r="F57" s="203"/>
      <c r="G57" s="204"/>
    </row>
    <row r="58" spans="1:7" ht="13.5" thickBot="1">
      <c r="A58" s="19"/>
      <c r="B58" s="4"/>
      <c r="C58" s="2"/>
      <c r="D58" s="2"/>
      <c r="E58" s="2"/>
      <c r="F58" s="2"/>
      <c r="G58" s="11"/>
    </row>
    <row r="59" spans="1:7" ht="13.5" thickBot="1">
      <c r="A59" s="135" t="s">
        <v>39</v>
      </c>
      <c r="B59" s="117">
        <f>F14</f>
        <v>369749</v>
      </c>
      <c r="C59" s="30"/>
      <c r="D59" s="2"/>
      <c r="E59" s="2"/>
      <c r="F59" s="2"/>
      <c r="G59" s="11"/>
    </row>
    <row r="60" spans="1:7" ht="13.5" thickBot="1">
      <c r="A60" s="132" t="s">
        <v>119</v>
      </c>
      <c r="B60" s="141">
        <f>F45+F47+F56</f>
        <v>180012.5</v>
      </c>
      <c r="C60" s="4"/>
      <c r="D60" s="2"/>
      <c r="E60" s="2"/>
      <c r="F60" s="2"/>
      <c r="G60" s="11"/>
    </row>
    <row r="61" spans="1:7" ht="16.5" thickBot="1">
      <c r="A61" s="136" t="s">
        <v>120</v>
      </c>
      <c r="B61" s="138">
        <f>B59/B60</f>
        <v>2.054018470939518</v>
      </c>
      <c r="C61" s="139" t="s">
        <v>121</v>
      </c>
      <c r="D61" s="137"/>
      <c r="E61" s="12"/>
      <c r="F61" s="12"/>
      <c r="G61" s="13"/>
    </row>
  </sheetData>
  <sheetProtection/>
  <mergeCells count="7">
    <mergeCell ref="A57:G57"/>
    <mergeCell ref="A2:G2"/>
    <mergeCell ref="D4:G4"/>
    <mergeCell ref="A8:G8"/>
    <mergeCell ref="D13:G13"/>
    <mergeCell ref="A28:G28"/>
    <mergeCell ref="A38:G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:H10"/>
    </sheetView>
  </sheetViews>
  <sheetFormatPr defaultColWidth="9.00390625" defaultRowHeight="12.75"/>
  <cols>
    <col min="1" max="1" width="9.125" style="1" customWidth="1"/>
    <col min="2" max="4" width="17.00390625" style="1" customWidth="1"/>
    <col min="5" max="5" width="11.625" style="1" customWidth="1"/>
    <col min="6" max="6" width="18.625" style="1" customWidth="1"/>
    <col min="7" max="7" width="12.625" style="5" customWidth="1"/>
    <col min="8" max="8" width="14.375" style="5" customWidth="1"/>
    <col min="9" max="9" width="14.625" style="5" customWidth="1"/>
    <col min="10" max="10" width="13.875" style="5" customWidth="1"/>
    <col min="11" max="11" width="14.125" style="5" customWidth="1"/>
    <col min="12" max="12" width="11.25390625" style="5" customWidth="1"/>
    <col min="13" max="13" width="14.125" style="5" customWidth="1"/>
    <col min="14" max="16" width="9.125" style="5" customWidth="1"/>
    <col min="17" max="17" width="14.25390625" style="5" customWidth="1"/>
    <col min="18" max="18" width="11.625" style="5" customWidth="1"/>
    <col min="19" max="20" width="12.875" style="5" customWidth="1"/>
    <col min="21" max="21" width="10.875" style="5" customWidth="1"/>
    <col min="22" max="22" width="16.875" style="5" customWidth="1"/>
    <col min="23" max="23" width="9.125" style="5" customWidth="1"/>
    <col min="24" max="16384" width="9.125" style="1" customWidth="1"/>
  </cols>
  <sheetData>
    <row r="1" ht="13.5" thickBot="1"/>
    <row r="2" spans="2:21" ht="23.25" customHeight="1" thickBot="1">
      <c r="B2" s="162" t="s">
        <v>146</v>
      </c>
      <c r="C2" s="163"/>
      <c r="D2" s="163"/>
      <c r="E2" s="163"/>
      <c r="F2" s="163"/>
      <c r="G2" s="163"/>
      <c r="H2" s="163"/>
      <c r="I2" s="163"/>
      <c r="J2" s="164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4" spans="1:10" ht="91.5" customHeight="1" thickBot="1">
      <c r="A4" s="36" t="s">
        <v>136</v>
      </c>
      <c r="B4" s="36" t="s">
        <v>23</v>
      </c>
      <c r="C4" s="36" t="s">
        <v>55</v>
      </c>
      <c r="D4" s="36" t="s">
        <v>30</v>
      </c>
      <c r="E4" s="36" t="s">
        <v>31</v>
      </c>
      <c r="F4" s="36" t="s">
        <v>32</v>
      </c>
      <c r="G4" s="36" t="s">
        <v>79</v>
      </c>
      <c r="H4" s="36" t="s">
        <v>81</v>
      </c>
      <c r="I4" s="36" t="s">
        <v>80</v>
      </c>
      <c r="J4" s="36" t="s">
        <v>82</v>
      </c>
    </row>
    <row r="5" spans="1:10" ht="18.75" thickBot="1">
      <c r="A5" s="165">
        <v>1</v>
      </c>
      <c r="B5" s="37" t="s">
        <v>24</v>
      </c>
      <c r="C5" s="220">
        <v>75</v>
      </c>
      <c r="D5" s="144" t="s">
        <v>65</v>
      </c>
      <c r="E5" s="220" t="s">
        <v>73</v>
      </c>
      <c r="F5" s="10"/>
      <c r="G5" s="41">
        <v>35</v>
      </c>
      <c r="H5" s="222">
        <v>0.5</v>
      </c>
      <c r="I5" s="41">
        <f>C5*G5*H5</f>
        <v>1312.5</v>
      </c>
      <c r="J5" s="44">
        <f>SUM(I5:I10)</f>
        <v>3091</v>
      </c>
    </row>
    <row r="6" spans="1:10" ht="13.5" thickBot="1">
      <c r="A6" s="166"/>
      <c r="B6" s="38" t="s">
        <v>25</v>
      </c>
      <c r="C6" s="144">
        <v>65</v>
      </c>
      <c r="D6" s="144" t="s">
        <v>65</v>
      </c>
      <c r="E6" s="220" t="s">
        <v>73</v>
      </c>
      <c r="F6" s="11"/>
      <c r="G6" s="42">
        <v>15</v>
      </c>
      <c r="H6" s="222">
        <v>0.5</v>
      </c>
      <c r="I6" s="41">
        <f aca="true" t="shared" si="0" ref="I6:I52">C6*G6*H6</f>
        <v>487.5</v>
      </c>
      <c r="J6" s="16"/>
    </row>
    <row r="7" spans="1:10" ht="13.5" thickBot="1">
      <c r="A7" s="166"/>
      <c r="B7" s="38" t="s">
        <v>26</v>
      </c>
      <c r="C7" s="144">
        <v>0</v>
      </c>
      <c r="D7" s="144" t="s">
        <v>65</v>
      </c>
      <c r="E7" s="220" t="s">
        <v>73</v>
      </c>
      <c r="F7" s="11"/>
      <c r="G7" s="42">
        <v>3.5</v>
      </c>
      <c r="H7" s="222">
        <v>0.5</v>
      </c>
      <c r="I7" s="41">
        <f t="shared" si="0"/>
        <v>0</v>
      </c>
      <c r="J7" s="16"/>
    </row>
    <row r="8" spans="1:10" ht="13.5" thickBot="1">
      <c r="A8" s="166"/>
      <c r="B8" s="38" t="s">
        <v>27</v>
      </c>
      <c r="C8" s="144">
        <v>100</v>
      </c>
      <c r="D8" s="144" t="s">
        <v>64</v>
      </c>
      <c r="E8" s="220" t="s">
        <v>73</v>
      </c>
      <c r="F8" s="11"/>
      <c r="G8" s="42">
        <v>0.16</v>
      </c>
      <c r="H8" s="223">
        <v>1</v>
      </c>
      <c r="I8" s="41">
        <f t="shared" si="0"/>
        <v>16</v>
      </c>
      <c r="J8" s="16"/>
    </row>
    <row r="9" spans="1:10" ht="13.5" thickBot="1">
      <c r="A9" s="166"/>
      <c r="B9" s="38" t="s">
        <v>28</v>
      </c>
      <c r="C9" s="144">
        <v>900</v>
      </c>
      <c r="D9" s="144" t="s">
        <v>65</v>
      </c>
      <c r="E9" s="220" t="s">
        <v>73</v>
      </c>
      <c r="F9" s="11"/>
      <c r="G9" s="42">
        <v>2</v>
      </c>
      <c r="H9" s="222">
        <v>0.5</v>
      </c>
      <c r="I9" s="41">
        <f t="shared" si="0"/>
        <v>900</v>
      </c>
      <c r="J9" s="16"/>
    </row>
    <row r="10" spans="1:10" ht="13.5" thickBot="1">
      <c r="A10" s="167"/>
      <c r="B10" s="39" t="s">
        <v>29</v>
      </c>
      <c r="C10" s="221">
        <v>75</v>
      </c>
      <c r="D10" s="144" t="s">
        <v>65</v>
      </c>
      <c r="E10" s="220" t="s">
        <v>73</v>
      </c>
      <c r="F10" s="13"/>
      <c r="G10" s="43">
        <v>10</v>
      </c>
      <c r="H10" s="222">
        <v>0.5</v>
      </c>
      <c r="I10" s="41">
        <f t="shared" si="0"/>
        <v>375</v>
      </c>
      <c r="J10" s="17"/>
    </row>
    <row r="11" spans="1:10" ht="18.75" thickBot="1">
      <c r="A11" s="165">
        <v>2</v>
      </c>
      <c r="B11" s="37" t="s">
        <v>24</v>
      </c>
      <c r="C11" s="9">
        <v>11</v>
      </c>
      <c r="D11" s="9" t="s">
        <v>64</v>
      </c>
      <c r="E11" s="9" t="s">
        <v>73</v>
      </c>
      <c r="F11" s="10"/>
      <c r="G11" s="41">
        <v>35</v>
      </c>
      <c r="H11" s="10">
        <v>1</v>
      </c>
      <c r="I11" s="41">
        <f t="shared" si="0"/>
        <v>385</v>
      </c>
      <c r="J11" s="44">
        <f>SUM(I11:I16)</f>
        <v>470.2</v>
      </c>
    </row>
    <row r="12" spans="1:10" ht="13.5" thickBot="1">
      <c r="A12" s="166"/>
      <c r="B12" s="38" t="s">
        <v>25</v>
      </c>
      <c r="C12" s="2">
        <v>6</v>
      </c>
      <c r="D12" s="2" t="s">
        <v>65</v>
      </c>
      <c r="E12" s="9" t="s">
        <v>73</v>
      </c>
      <c r="F12" s="11"/>
      <c r="G12" s="42">
        <v>15</v>
      </c>
      <c r="H12" s="10">
        <v>0.5</v>
      </c>
      <c r="I12" s="41">
        <f t="shared" si="0"/>
        <v>45</v>
      </c>
      <c r="J12" s="16"/>
    </row>
    <row r="13" spans="1:10" ht="13.5" thickBot="1">
      <c r="A13" s="166"/>
      <c r="B13" s="38" t="s">
        <v>26</v>
      </c>
      <c r="C13" s="2">
        <v>0</v>
      </c>
      <c r="D13" s="2"/>
      <c r="E13" s="9" t="s">
        <v>73</v>
      </c>
      <c r="F13" s="11"/>
      <c r="G13" s="42">
        <v>3.5</v>
      </c>
      <c r="H13" s="11"/>
      <c r="I13" s="41">
        <f t="shared" si="0"/>
        <v>0</v>
      </c>
      <c r="J13" s="16"/>
    </row>
    <row r="14" spans="1:10" ht="13.5" thickBot="1">
      <c r="A14" s="166"/>
      <c r="B14" s="38" t="s">
        <v>27</v>
      </c>
      <c r="C14" s="2">
        <v>170</v>
      </c>
      <c r="D14" s="2"/>
      <c r="E14" s="9" t="s">
        <v>73</v>
      </c>
      <c r="F14" s="11"/>
      <c r="G14" s="42">
        <v>0.16</v>
      </c>
      <c r="H14" s="11">
        <v>1</v>
      </c>
      <c r="I14" s="41">
        <f t="shared" si="0"/>
        <v>27.2</v>
      </c>
      <c r="J14" s="16"/>
    </row>
    <row r="15" spans="1:10" ht="13.5" thickBot="1">
      <c r="A15" s="166"/>
      <c r="B15" s="38" t="s">
        <v>28</v>
      </c>
      <c r="C15" s="2">
        <v>13</v>
      </c>
      <c r="D15" s="2" t="s">
        <v>65</v>
      </c>
      <c r="E15" s="9" t="s">
        <v>73</v>
      </c>
      <c r="F15" s="11"/>
      <c r="G15" s="42">
        <v>2</v>
      </c>
      <c r="H15" s="10">
        <v>0.5</v>
      </c>
      <c r="I15" s="41">
        <f t="shared" si="0"/>
        <v>13</v>
      </c>
      <c r="J15" s="16"/>
    </row>
    <row r="16" spans="1:10" ht="13.5" thickBot="1">
      <c r="A16" s="167"/>
      <c r="B16" s="39" t="s">
        <v>29</v>
      </c>
      <c r="C16" s="12">
        <v>0</v>
      </c>
      <c r="D16" s="2" t="s">
        <v>65</v>
      </c>
      <c r="E16" s="9" t="s">
        <v>73</v>
      </c>
      <c r="F16" s="13"/>
      <c r="G16" s="43">
        <v>10</v>
      </c>
      <c r="H16" s="10">
        <v>0.5</v>
      </c>
      <c r="I16" s="41">
        <f t="shared" si="0"/>
        <v>0</v>
      </c>
      <c r="J16" s="17"/>
    </row>
    <row r="17" spans="1:10" ht="18.75" thickBot="1">
      <c r="A17" s="165">
        <v>3</v>
      </c>
      <c r="B17" s="37" t="s">
        <v>24</v>
      </c>
      <c r="C17" s="9">
        <v>30</v>
      </c>
      <c r="D17" s="2" t="s">
        <v>65</v>
      </c>
      <c r="E17" s="9" t="s">
        <v>73</v>
      </c>
      <c r="F17" s="10"/>
      <c r="G17" s="41">
        <v>35</v>
      </c>
      <c r="H17" s="10">
        <v>0.5</v>
      </c>
      <c r="I17" s="41">
        <f t="shared" si="0"/>
        <v>525</v>
      </c>
      <c r="J17" s="44">
        <f>SUM(I17:I22)</f>
        <v>840.6</v>
      </c>
    </row>
    <row r="18" spans="1:10" ht="13.5" thickBot="1">
      <c r="A18" s="166"/>
      <c r="B18" s="38" t="s">
        <v>25</v>
      </c>
      <c r="C18" s="2">
        <v>12</v>
      </c>
      <c r="D18" s="2" t="s">
        <v>65</v>
      </c>
      <c r="E18" s="9" t="s">
        <v>73</v>
      </c>
      <c r="F18" s="11"/>
      <c r="G18" s="42">
        <v>15</v>
      </c>
      <c r="H18" s="10">
        <v>0.5</v>
      </c>
      <c r="I18" s="41">
        <f t="shared" si="0"/>
        <v>90</v>
      </c>
      <c r="J18" s="16"/>
    </row>
    <row r="19" spans="1:10" ht="13.5" thickBot="1">
      <c r="A19" s="166"/>
      <c r="B19" s="38" t="s">
        <v>26</v>
      </c>
      <c r="C19" s="2">
        <v>0</v>
      </c>
      <c r="D19" s="2"/>
      <c r="E19" s="9" t="s">
        <v>73</v>
      </c>
      <c r="F19" s="11"/>
      <c r="G19" s="42">
        <v>3.5</v>
      </c>
      <c r="H19" s="10">
        <v>0.5</v>
      </c>
      <c r="I19" s="41">
        <f t="shared" si="0"/>
        <v>0</v>
      </c>
      <c r="J19" s="16"/>
    </row>
    <row r="20" spans="1:10" ht="13.5" thickBot="1">
      <c r="A20" s="166"/>
      <c r="B20" s="38" t="s">
        <v>27</v>
      </c>
      <c r="C20" s="2">
        <v>35</v>
      </c>
      <c r="D20" s="2" t="s">
        <v>64</v>
      </c>
      <c r="E20" s="9" t="s">
        <v>73</v>
      </c>
      <c r="F20" s="11"/>
      <c r="G20" s="42">
        <v>0.16</v>
      </c>
      <c r="H20" s="10">
        <v>1</v>
      </c>
      <c r="I20" s="41">
        <f t="shared" si="0"/>
        <v>5.6000000000000005</v>
      </c>
      <c r="J20" s="16"/>
    </row>
    <row r="21" spans="1:10" ht="13.5" thickBot="1">
      <c r="A21" s="166"/>
      <c r="B21" s="38" t="s">
        <v>28</v>
      </c>
      <c r="C21" s="2">
        <v>130</v>
      </c>
      <c r="D21" s="2" t="s">
        <v>65</v>
      </c>
      <c r="E21" s="9" t="s">
        <v>73</v>
      </c>
      <c r="F21" s="11"/>
      <c r="G21" s="42">
        <v>2</v>
      </c>
      <c r="H21" s="10">
        <v>0.5</v>
      </c>
      <c r="I21" s="41">
        <f t="shared" si="0"/>
        <v>130</v>
      </c>
      <c r="J21" s="16"/>
    </row>
    <row r="22" spans="1:10" ht="13.5" thickBot="1">
      <c r="A22" s="167"/>
      <c r="B22" s="39" t="s">
        <v>29</v>
      </c>
      <c r="C22" s="12">
        <v>18</v>
      </c>
      <c r="D22" s="2" t="s">
        <v>65</v>
      </c>
      <c r="E22" s="9" t="s">
        <v>73</v>
      </c>
      <c r="F22" s="13"/>
      <c r="G22" s="43">
        <v>10</v>
      </c>
      <c r="H22" s="10">
        <v>0.5</v>
      </c>
      <c r="I22" s="41">
        <f t="shared" si="0"/>
        <v>90</v>
      </c>
      <c r="J22" s="17"/>
    </row>
    <row r="23" spans="1:10" ht="18.75" thickBot="1">
      <c r="A23" s="165">
        <v>4</v>
      </c>
      <c r="B23" s="37" t="s">
        <v>24</v>
      </c>
      <c r="C23" s="9"/>
      <c r="D23" s="2"/>
      <c r="E23" s="9"/>
      <c r="F23" s="10"/>
      <c r="G23" s="41">
        <v>35</v>
      </c>
      <c r="H23" s="10">
        <v>0.5</v>
      </c>
      <c r="I23" s="41">
        <f t="shared" si="0"/>
        <v>0</v>
      </c>
      <c r="J23" s="44">
        <f>SUM(I23:I28)</f>
        <v>0</v>
      </c>
    </row>
    <row r="24" spans="1:10" ht="13.5" thickBot="1">
      <c r="A24" s="166"/>
      <c r="B24" s="38" t="s">
        <v>25</v>
      </c>
      <c r="C24" s="2"/>
      <c r="D24" s="2"/>
      <c r="E24" s="9"/>
      <c r="F24" s="11"/>
      <c r="G24" s="42">
        <v>15</v>
      </c>
      <c r="H24" s="10">
        <v>0.5</v>
      </c>
      <c r="I24" s="41">
        <f t="shared" si="0"/>
        <v>0</v>
      </c>
      <c r="J24" s="16"/>
    </row>
    <row r="25" spans="1:10" ht="13.5" thickBot="1">
      <c r="A25" s="166"/>
      <c r="B25" s="38" t="s">
        <v>26</v>
      </c>
      <c r="C25" s="2"/>
      <c r="D25" s="2"/>
      <c r="E25" s="9"/>
      <c r="F25" s="11"/>
      <c r="G25" s="42">
        <v>3.5</v>
      </c>
      <c r="H25" s="10">
        <v>0.5</v>
      </c>
      <c r="I25" s="41">
        <f t="shared" si="0"/>
        <v>0</v>
      </c>
      <c r="J25" s="16"/>
    </row>
    <row r="26" spans="1:10" ht="13.5" thickBot="1">
      <c r="A26" s="166"/>
      <c r="B26" s="38" t="s">
        <v>27</v>
      </c>
      <c r="C26" s="2"/>
      <c r="D26" s="2"/>
      <c r="E26" s="9"/>
      <c r="F26" s="11"/>
      <c r="G26" s="42">
        <v>0.16</v>
      </c>
      <c r="H26" s="10">
        <v>1</v>
      </c>
      <c r="I26" s="41">
        <f t="shared" si="0"/>
        <v>0</v>
      </c>
      <c r="J26" s="16"/>
    </row>
    <row r="27" spans="1:10" ht="13.5" thickBot="1">
      <c r="A27" s="166"/>
      <c r="B27" s="38" t="s">
        <v>28</v>
      </c>
      <c r="C27" s="2"/>
      <c r="D27" s="2"/>
      <c r="E27" s="9"/>
      <c r="F27" s="11"/>
      <c r="G27" s="42">
        <v>2</v>
      </c>
      <c r="H27" s="10">
        <v>0.5</v>
      </c>
      <c r="I27" s="41">
        <f t="shared" si="0"/>
        <v>0</v>
      </c>
      <c r="J27" s="16"/>
    </row>
    <row r="28" spans="1:10" ht="13.5" thickBot="1">
      <c r="A28" s="167"/>
      <c r="B28" s="39" t="s">
        <v>29</v>
      </c>
      <c r="C28" s="12"/>
      <c r="D28" s="2"/>
      <c r="E28" s="9"/>
      <c r="F28" s="13"/>
      <c r="G28" s="43">
        <v>10</v>
      </c>
      <c r="H28" s="10">
        <v>0.5</v>
      </c>
      <c r="I28" s="41">
        <f t="shared" si="0"/>
        <v>0</v>
      </c>
      <c r="J28" s="17"/>
    </row>
    <row r="29" spans="1:10" ht="18.75" thickBot="1">
      <c r="A29" s="165">
        <v>5</v>
      </c>
      <c r="B29" s="37" t="s">
        <v>24</v>
      </c>
      <c r="C29" s="9"/>
      <c r="D29" s="9"/>
      <c r="E29" s="9"/>
      <c r="F29" s="10"/>
      <c r="G29" s="41">
        <v>35</v>
      </c>
      <c r="H29" s="10">
        <v>1</v>
      </c>
      <c r="I29" s="41">
        <f t="shared" si="0"/>
        <v>0</v>
      </c>
      <c r="J29" s="44">
        <f>SUM(I29:I34)</f>
        <v>0</v>
      </c>
    </row>
    <row r="30" spans="1:10" ht="13.5" thickBot="1">
      <c r="A30" s="166"/>
      <c r="B30" s="38" t="s">
        <v>25</v>
      </c>
      <c r="C30" s="2"/>
      <c r="D30" s="2"/>
      <c r="E30" s="9"/>
      <c r="F30" s="11"/>
      <c r="G30" s="42">
        <v>15</v>
      </c>
      <c r="H30" s="10">
        <v>0.5</v>
      </c>
      <c r="I30" s="41">
        <f t="shared" si="0"/>
        <v>0</v>
      </c>
      <c r="J30" s="16"/>
    </row>
    <row r="31" spans="1:10" ht="13.5" thickBot="1">
      <c r="A31" s="166"/>
      <c r="B31" s="38" t="s">
        <v>26</v>
      </c>
      <c r="C31" s="2"/>
      <c r="D31" s="2"/>
      <c r="E31" s="9"/>
      <c r="F31" s="11"/>
      <c r="G31" s="42">
        <v>3.5</v>
      </c>
      <c r="H31" s="10">
        <v>0.5</v>
      </c>
      <c r="I31" s="41">
        <f t="shared" si="0"/>
        <v>0</v>
      </c>
      <c r="J31" s="16"/>
    </row>
    <row r="32" spans="1:10" ht="13.5" thickBot="1">
      <c r="A32" s="166"/>
      <c r="B32" s="38" t="s">
        <v>27</v>
      </c>
      <c r="C32" s="2"/>
      <c r="D32" s="2"/>
      <c r="E32" s="9"/>
      <c r="F32" s="11"/>
      <c r="G32" s="42">
        <v>0.16</v>
      </c>
      <c r="H32" s="10">
        <v>1</v>
      </c>
      <c r="I32" s="41">
        <f t="shared" si="0"/>
        <v>0</v>
      </c>
      <c r="J32" s="16"/>
    </row>
    <row r="33" spans="1:10" ht="13.5" thickBot="1">
      <c r="A33" s="166"/>
      <c r="B33" s="38" t="s">
        <v>28</v>
      </c>
      <c r="C33" s="2"/>
      <c r="D33" s="2"/>
      <c r="E33" s="9"/>
      <c r="F33" s="11"/>
      <c r="G33" s="42">
        <v>2</v>
      </c>
      <c r="H33" s="10">
        <v>0.5</v>
      </c>
      <c r="I33" s="41">
        <f t="shared" si="0"/>
        <v>0</v>
      </c>
      <c r="J33" s="16"/>
    </row>
    <row r="34" spans="1:10" ht="13.5" thickBot="1">
      <c r="A34" s="167"/>
      <c r="B34" s="39" t="s">
        <v>29</v>
      </c>
      <c r="C34" s="12"/>
      <c r="D34" s="2"/>
      <c r="E34" s="9"/>
      <c r="F34" s="13"/>
      <c r="G34" s="43">
        <v>10</v>
      </c>
      <c r="H34" s="10">
        <v>0.5</v>
      </c>
      <c r="I34" s="41">
        <f t="shared" si="0"/>
        <v>0</v>
      </c>
      <c r="J34" s="17"/>
    </row>
    <row r="35" spans="1:10" ht="18.75" thickBot="1">
      <c r="A35" s="165">
        <v>6</v>
      </c>
      <c r="B35" s="37" t="s">
        <v>24</v>
      </c>
      <c r="C35" s="9"/>
      <c r="D35" s="9"/>
      <c r="E35" s="9"/>
      <c r="F35" s="10"/>
      <c r="G35" s="41">
        <v>35</v>
      </c>
      <c r="H35" s="10">
        <v>1</v>
      </c>
      <c r="I35" s="41">
        <f t="shared" si="0"/>
        <v>0</v>
      </c>
      <c r="J35" s="44">
        <f>SUM(I35:I40)</f>
        <v>0</v>
      </c>
    </row>
    <row r="36" spans="1:10" ht="13.5" thickBot="1">
      <c r="A36" s="166"/>
      <c r="B36" s="38" t="s">
        <v>25</v>
      </c>
      <c r="C36" s="2"/>
      <c r="D36" s="9"/>
      <c r="E36" s="9"/>
      <c r="F36" s="11"/>
      <c r="G36" s="42">
        <v>15</v>
      </c>
      <c r="H36" s="10">
        <v>1</v>
      </c>
      <c r="I36" s="41">
        <f t="shared" si="0"/>
        <v>0</v>
      </c>
      <c r="J36" s="16"/>
    </row>
    <row r="37" spans="1:10" ht="13.5" thickBot="1">
      <c r="A37" s="166"/>
      <c r="B37" s="38" t="s">
        <v>26</v>
      </c>
      <c r="C37" s="2"/>
      <c r="D37" s="9"/>
      <c r="E37" s="9"/>
      <c r="F37" s="11"/>
      <c r="G37" s="42">
        <v>3.5</v>
      </c>
      <c r="H37" s="10">
        <v>0.5</v>
      </c>
      <c r="I37" s="41">
        <f t="shared" si="0"/>
        <v>0</v>
      </c>
      <c r="J37" s="16"/>
    </row>
    <row r="38" spans="1:10" ht="13.5" thickBot="1">
      <c r="A38" s="166"/>
      <c r="B38" s="38" t="s">
        <v>27</v>
      </c>
      <c r="C38" s="2"/>
      <c r="D38" s="9"/>
      <c r="E38" s="9"/>
      <c r="F38" s="11"/>
      <c r="G38" s="42">
        <v>0.16</v>
      </c>
      <c r="H38" s="10">
        <v>1</v>
      </c>
      <c r="I38" s="41">
        <f t="shared" si="0"/>
        <v>0</v>
      </c>
      <c r="J38" s="16"/>
    </row>
    <row r="39" spans="1:10" ht="13.5" thickBot="1">
      <c r="A39" s="166"/>
      <c r="B39" s="38" t="s">
        <v>28</v>
      </c>
      <c r="C39" s="2"/>
      <c r="D39" s="9"/>
      <c r="E39" s="9"/>
      <c r="F39" s="11"/>
      <c r="G39" s="42">
        <v>2</v>
      </c>
      <c r="H39" s="10">
        <v>0.5</v>
      </c>
      <c r="I39" s="41">
        <f t="shared" si="0"/>
        <v>0</v>
      </c>
      <c r="J39" s="16"/>
    </row>
    <row r="40" spans="1:10" ht="13.5" thickBot="1">
      <c r="A40" s="166"/>
      <c r="B40" s="40" t="s">
        <v>29</v>
      </c>
      <c r="C40" s="4"/>
      <c r="D40" s="14"/>
      <c r="E40" s="14"/>
      <c r="F40" s="15"/>
      <c r="G40" s="43">
        <v>10</v>
      </c>
      <c r="H40" s="10">
        <v>0.5</v>
      </c>
      <c r="I40" s="41">
        <f t="shared" si="0"/>
        <v>0</v>
      </c>
      <c r="J40" s="17"/>
    </row>
    <row r="41" spans="1:10" ht="18.75" thickBot="1">
      <c r="A41" s="165">
        <v>7</v>
      </c>
      <c r="B41" s="37" t="s">
        <v>24</v>
      </c>
      <c r="C41" s="9"/>
      <c r="D41" s="9"/>
      <c r="E41" s="9"/>
      <c r="F41" s="10"/>
      <c r="G41" s="41">
        <v>35</v>
      </c>
      <c r="H41" s="10">
        <v>0.5</v>
      </c>
      <c r="I41" s="41">
        <f t="shared" si="0"/>
        <v>0</v>
      </c>
      <c r="J41" s="44">
        <f>SUM(I41:I46)</f>
        <v>0</v>
      </c>
    </row>
    <row r="42" spans="1:10" ht="13.5" thickBot="1">
      <c r="A42" s="166"/>
      <c r="B42" s="38" t="s">
        <v>25</v>
      </c>
      <c r="C42" s="2"/>
      <c r="D42" s="2"/>
      <c r="E42" s="9"/>
      <c r="F42" s="11"/>
      <c r="G42" s="42">
        <v>15</v>
      </c>
      <c r="H42" s="10">
        <v>0.5</v>
      </c>
      <c r="I42" s="41">
        <f t="shared" si="0"/>
        <v>0</v>
      </c>
      <c r="J42" s="16"/>
    </row>
    <row r="43" spans="1:10" ht="13.5" thickBot="1">
      <c r="A43" s="166"/>
      <c r="B43" s="38" t="s">
        <v>26</v>
      </c>
      <c r="C43" s="2"/>
      <c r="D43" s="2"/>
      <c r="E43" s="9"/>
      <c r="F43" s="11"/>
      <c r="G43" s="42">
        <v>3.5</v>
      </c>
      <c r="H43" s="10">
        <v>0.5</v>
      </c>
      <c r="I43" s="41">
        <f t="shared" si="0"/>
        <v>0</v>
      </c>
      <c r="J43" s="16"/>
    </row>
    <row r="44" spans="1:10" ht="13.5" thickBot="1">
      <c r="A44" s="166"/>
      <c r="B44" s="38" t="s">
        <v>27</v>
      </c>
      <c r="C44" s="2"/>
      <c r="D44" s="2"/>
      <c r="E44" s="9"/>
      <c r="F44" s="11"/>
      <c r="G44" s="42">
        <v>0.16</v>
      </c>
      <c r="H44" s="10">
        <v>0.5</v>
      </c>
      <c r="I44" s="41">
        <f t="shared" si="0"/>
        <v>0</v>
      </c>
      <c r="J44" s="16"/>
    </row>
    <row r="45" spans="1:10" ht="13.5" thickBot="1">
      <c r="A45" s="166"/>
      <c r="B45" s="38" t="s">
        <v>28</v>
      </c>
      <c r="C45" s="2"/>
      <c r="D45" s="2"/>
      <c r="E45" s="9"/>
      <c r="F45" s="11"/>
      <c r="G45" s="42">
        <v>2</v>
      </c>
      <c r="H45" s="10">
        <v>0.5</v>
      </c>
      <c r="I45" s="41">
        <f t="shared" si="0"/>
        <v>0</v>
      </c>
      <c r="J45" s="16"/>
    </row>
    <row r="46" spans="1:10" ht="13.5" thickBot="1">
      <c r="A46" s="167"/>
      <c r="B46" s="39" t="s">
        <v>29</v>
      </c>
      <c r="C46" s="12"/>
      <c r="D46" s="12"/>
      <c r="E46" s="9"/>
      <c r="F46" s="13"/>
      <c r="G46" s="43">
        <v>10</v>
      </c>
      <c r="H46" s="10">
        <v>0.5</v>
      </c>
      <c r="I46" s="41">
        <f t="shared" si="0"/>
        <v>0</v>
      </c>
      <c r="J46" s="17"/>
    </row>
    <row r="47" spans="1:10" ht="18.75" thickBot="1">
      <c r="A47" s="165">
        <v>8</v>
      </c>
      <c r="B47" s="37" t="s">
        <v>24</v>
      </c>
      <c r="C47" s="9"/>
      <c r="D47" s="9"/>
      <c r="E47" s="9"/>
      <c r="F47" s="10"/>
      <c r="G47" s="41">
        <v>35</v>
      </c>
      <c r="H47" s="10">
        <v>1</v>
      </c>
      <c r="I47" s="41">
        <f t="shared" si="0"/>
        <v>0</v>
      </c>
      <c r="J47" s="44">
        <f>SUM(I47:I52)</f>
        <v>0</v>
      </c>
    </row>
    <row r="48" spans="1:10" ht="13.5" thickBot="1">
      <c r="A48" s="166"/>
      <c r="B48" s="38" t="s">
        <v>25</v>
      </c>
      <c r="C48" s="2"/>
      <c r="D48" s="2"/>
      <c r="E48" s="2"/>
      <c r="F48" s="11"/>
      <c r="G48" s="42">
        <v>15</v>
      </c>
      <c r="H48" s="11">
        <v>1</v>
      </c>
      <c r="I48" s="41">
        <f t="shared" si="0"/>
        <v>0</v>
      </c>
      <c r="J48" s="16"/>
    </row>
    <row r="49" spans="1:10" ht="13.5" thickBot="1">
      <c r="A49" s="166"/>
      <c r="B49" s="38" t="s">
        <v>26</v>
      </c>
      <c r="C49" s="2"/>
      <c r="D49" s="2"/>
      <c r="E49" s="2"/>
      <c r="F49" s="11"/>
      <c r="G49" s="42">
        <v>3.5</v>
      </c>
      <c r="H49" s="11">
        <v>1</v>
      </c>
      <c r="I49" s="41">
        <f t="shared" si="0"/>
        <v>0</v>
      </c>
      <c r="J49" s="16"/>
    </row>
    <row r="50" spans="1:10" ht="13.5" thickBot="1">
      <c r="A50" s="166"/>
      <c r="B50" s="38" t="s">
        <v>27</v>
      </c>
      <c r="C50" s="2"/>
      <c r="D50" s="2"/>
      <c r="E50" s="2"/>
      <c r="F50" s="11"/>
      <c r="G50" s="42">
        <v>0.16</v>
      </c>
      <c r="H50" s="11">
        <v>1</v>
      </c>
      <c r="I50" s="41">
        <f t="shared" si="0"/>
        <v>0</v>
      </c>
      <c r="J50" s="16"/>
    </row>
    <row r="51" spans="1:10" ht="13.5" thickBot="1">
      <c r="A51" s="166"/>
      <c r="B51" s="38" t="s">
        <v>28</v>
      </c>
      <c r="C51" s="2"/>
      <c r="D51" s="2"/>
      <c r="E51" s="2"/>
      <c r="F51" s="11"/>
      <c r="G51" s="42">
        <v>2</v>
      </c>
      <c r="H51" s="10">
        <v>0.5</v>
      </c>
      <c r="I51" s="41">
        <f t="shared" si="0"/>
        <v>0</v>
      </c>
      <c r="J51" s="16"/>
    </row>
    <row r="52" spans="1:10" ht="13.5" thickBot="1">
      <c r="A52" s="167"/>
      <c r="B52" s="39" t="s">
        <v>29</v>
      </c>
      <c r="C52" s="12"/>
      <c r="D52" s="12"/>
      <c r="E52" s="12"/>
      <c r="F52" s="13"/>
      <c r="G52" s="43">
        <v>10</v>
      </c>
      <c r="H52" s="10">
        <v>0.5</v>
      </c>
      <c r="I52" s="41">
        <f t="shared" si="0"/>
        <v>0</v>
      </c>
      <c r="J52" s="17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6"/>
      <c r="C58" s="6"/>
      <c r="D58" s="6"/>
      <c r="E58" s="5"/>
      <c r="F58" s="5"/>
    </row>
    <row r="59" spans="1:6" ht="12.75">
      <c r="A59" s="5"/>
      <c r="B59" s="6"/>
      <c r="C59" s="6"/>
      <c r="D59" s="6"/>
      <c r="E59" s="5"/>
      <c r="F59" s="5"/>
    </row>
    <row r="60" spans="1:6" ht="12.75">
      <c r="A60" s="5"/>
      <c r="B60" s="6"/>
      <c r="C60" s="6"/>
      <c r="D60" s="6"/>
      <c r="E60" s="5"/>
      <c r="F60" s="5"/>
    </row>
    <row r="61" spans="1:6" ht="12.75">
      <c r="A61" s="5"/>
      <c r="B61" s="6"/>
      <c r="C61" s="6"/>
      <c r="D61" s="6"/>
      <c r="E61" s="5"/>
      <c r="F61" s="5"/>
    </row>
    <row r="62" spans="1:6" ht="12.75">
      <c r="A62" s="5"/>
      <c r="B62" s="6"/>
      <c r="C62" s="6"/>
      <c r="D62" s="6"/>
      <c r="E62" s="5"/>
      <c r="F62" s="5"/>
    </row>
    <row r="63" spans="1:6" ht="12.75">
      <c r="A63" s="5"/>
      <c r="B63" s="6"/>
      <c r="C63" s="6"/>
      <c r="D63" s="6"/>
      <c r="E63" s="5"/>
      <c r="F63" s="5"/>
    </row>
    <row r="64" spans="1:6" ht="12.75">
      <c r="A64" s="5"/>
      <c r="B64" s="6"/>
      <c r="C64" s="6"/>
      <c r="D64" s="6"/>
      <c r="E64" s="5"/>
      <c r="F64" s="5"/>
    </row>
    <row r="65" spans="1:6" ht="12.75">
      <c r="A65" s="5"/>
      <c r="B65" s="6"/>
      <c r="C65" s="6"/>
      <c r="D65" s="6"/>
      <c r="E65" s="5"/>
      <c r="F65" s="5"/>
    </row>
    <row r="66" spans="2:4" s="5" customFormat="1" ht="12.75">
      <c r="B66" s="6"/>
      <c r="C66" s="6"/>
      <c r="D66" s="6"/>
    </row>
    <row r="67" spans="2:4" s="5" customFormat="1" ht="12.75">
      <c r="B67" s="6"/>
      <c r="C67" s="6"/>
      <c r="D67" s="6"/>
    </row>
    <row r="68" spans="2:4" s="5" customFormat="1" ht="12.75">
      <c r="B68" s="6"/>
      <c r="C68" s="6"/>
      <c r="D68" s="6"/>
    </row>
    <row r="69" spans="2:4" s="5" customFormat="1" ht="12.75">
      <c r="B69" s="6"/>
      <c r="C69" s="6"/>
      <c r="D69" s="6"/>
    </row>
    <row r="70" spans="2:4" s="5" customFormat="1" ht="12.75">
      <c r="B70" s="6"/>
      <c r="C70" s="6"/>
      <c r="D70" s="6"/>
    </row>
    <row r="71" spans="2:4" s="5" customFormat="1" ht="12.75">
      <c r="B71" s="6"/>
      <c r="C71" s="6"/>
      <c r="D71" s="6"/>
    </row>
    <row r="72" spans="2:4" s="5" customFormat="1" ht="12.75">
      <c r="B72" s="6"/>
      <c r="C72" s="6"/>
      <c r="D72" s="6"/>
    </row>
    <row r="73" spans="2:4" s="5" customFormat="1" ht="12.75">
      <c r="B73" s="6"/>
      <c r="C73" s="6"/>
      <c r="D73" s="6"/>
    </row>
    <row r="74" spans="2:4" s="5" customFormat="1" ht="12.75">
      <c r="B74" s="6"/>
      <c r="C74" s="6"/>
      <c r="D74" s="6"/>
    </row>
    <row r="75" spans="2:4" s="5" customFormat="1" ht="12.75">
      <c r="B75" s="6"/>
      <c r="C75" s="6"/>
      <c r="D75" s="6"/>
    </row>
    <row r="76" spans="2:4" s="5" customFormat="1" ht="12.75">
      <c r="B76" s="6"/>
      <c r="C76" s="6"/>
      <c r="D76" s="6"/>
    </row>
    <row r="77" spans="2:4" s="5" customFormat="1" ht="12.75">
      <c r="B77" s="6"/>
      <c r="C77" s="6"/>
      <c r="D77" s="6"/>
    </row>
    <row r="78" spans="2:4" s="5" customFormat="1" ht="12.75">
      <c r="B78" s="6"/>
      <c r="C78" s="6"/>
      <c r="D78" s="6"/>
    </row>
    <row r="79" spans="2:4" s="5" customFormat="1" ht="12.75">
      <c r="B79" s="6"/>
      <c r="C79" s="6"/>
      <c r="D79" s="6"/>
    </row>
    <row r="80" spans="2:4" s="5" customFormat="1" ht="12.75">
      <c r="B80" s="6"/>
      <c r="C80" s="6"/>
      <c r="D80" s="6"/>
    </row>
    <row r="81" spans="2:4" s="5" customFormat="1" ht="12.75">
      <c r="B81" s="6"/>
      <c r="C81" s="6"/>
      <c r="D81" s="6"/>
    </row>
    <row r="82" spans="2:4" s="5" customFormat="1" ht="12.75">
      <c r="B82" s="6"/>
      <c r="C82" s="6"/>
      <c r="D82" s="6"/>
    </row>
    <row r="83" spans="2:4" s="5" customFormat="1" ht="12.75">
      <c r="B83" s="6"/>
      <c r="C83" s="6"/>
      <c r="D83" s="6"/>
    </row>
    <row r="84" spans="2:4" s="5" customFormat="1" ht="12.75">
      <c r="B84" s="6"/>
      <c r="C84" s="6"/>
      <c r="D84" s="6"/>
    </row>
    <row r="85" spans="2:4" s="5" customFormat="1" ht="12.75">
      <c r="B85" s="6"/>
      <c r="C85" s="6"/>
      <c r="D85" s="6"/>
    </row>
    <row r="86" spans="2:4" s="5" customFormat="1" ht="12.75">
      <c r="B86" s="6"/>
      <c r="C86" s="6"/>
      <c r="D86" s="6"/>
    </row>
    <row r="87" spans="2:4" s="5" customFormat="1" ht="12.75">
      <c r="B87" s="6"/>
      <c r="C87" s="6"/>
      <c r="D87" s="6"/>
    </row>
    <row r="88" s="5" customFormat="1" ht="12.75"/>
    <row r="89" spans="2:4" s="5" customFormat="1" ht="12.75">
      <c r="B89" s="6"/>
      <c r="C89" s="6"/>
      <c r="D89" s="6"/>
    </row>
    <row r="90" spans="2:4" s="5" customFormat="1" ht="12.75">
      <c r="B90" s="6"/>
      <c r="C90" s="6"/>
      <c r="D90" s="6"/>
    </row>
    <row r="91" spans="2:4" s="5" customFormat="1" ht="12.75">
      <c r="B91" s="6"/>
      <c r="C91" s="6"/>
      <c r="D91" s="6"/>
    </row>
    <row r="92" spans="2:4" s="5" customFormat="1" ht="12.75">
      <c r="B92" s="6"/>
      <c r="C92" s="6"/>
      <c r="D92" s="6"/>
    </row>
    <row r="93" spans="2:4" s="5" customFormat="1" ht="12.75">
      <c r="B93" s="6"/>
      <c r="C93" s="6"/>
      <c r="D93" s="6"/>
    </row>
    <row r="94" spans="2:4" s="5" customFormat="1" ht="12.75">
      <c r="B94" s="6"/>
      <c r="C94" s="6"/>
      <c r="D94" s="6"/>
    </row>
    <row r="95" spans="2:4" s="5" customFormat="1" ht="12.75">
      <c r="B95" s="6"/>
      <c r="C95" s="6"/>
      <c r="D95" s="6"/>
    </row>
    <row r="96" spans="2:4" s="5" customFormat="1" ht="12.75">
      <c r="B96" s="6"/>
      <c r="C96" s="6"/>
      <c r="D96" s="6"/>
    </row>
    <row r="97" spans="2:4" s="5" customFormat="1" ht="12.75">
      <c r="B97" s="6"/>
      <c r="C97" s="6"/>
      <c r="D97" s="6"/>
    </row>
    <row r="98" spans="2:4" s="5" customFormat="1" ht="12.75">
      <c r="B98" s="6"/>
      <c r="C98" s="6"/>
      <c r="D98" s="6"/>
    </row>
    <row r="99" spans="2:4" s="5" customFormat="1" ht="12.75">
      <c r="B99" s="6"/>
      <c r="C99" s="6"/>
      <c r="D99" s="6"/>
    </row>
    <row r="100" spans="2:4" s="5" customFormat="1" ht="12.75">
      <c r="B100" s="6"/>
      <c r="C100" s="6"/>
      <c r="D100" s="6"/>
    </row>
    <row r="101" spans="2:4" s="5" customFormat="1" ht="12.75">
      <c r="B101" s="6"/>
      <c r="C101" s="6"/>
      <c r="D101" s="6"/>
    </row>
    <row r="102" s="5" customFormat="1" ht="12.75"/>
    <row r="103" s="5" customFormat="1" ht="12.75"/>
    <row r="104" spans="7:23" s="7" customFormat="1" ht="12.7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7:23" s="7" customFormat="1" ht="12.7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7:23" s="7" customFormat="1" ht="12.7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7:23" s="7" customFormat="1" ht="12.7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7:23" s="7" customFormat="1" ht="12.7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7:23" s="7" customFormat="1" ht="12.7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7:23" s="7" customFormat="1" ht="12.7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7:23" s="7" customFormat="1" ht="12.7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7:23" s="7" customFormat="1" ht="12.7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7:23" s="7" customFormat="1" ht="12.7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7:23" s="7" customFormat="1" ht="12.7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7:23" s="7" customFormat="1" ht="12.7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7:23" s="7" customFormat="1" ht="12.7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7:23" s="7" customFormat="1" ht="12.7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7:23" s="7" customFormat="1" ht="12.7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7:23" s="7" customFormat="1" ht="12.7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7:23" s="7" customFormat="1" ht="12.7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7:23" s="7" customFormat="1" ht="12.7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7:23" s="7" customFormat="1" ht="12.7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7:23" s="7" customFormat="1" ht="12.7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7:23" s="7" customFormat="1" ht="12.7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7:23" s="7" customFormat="1" ht="12.7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7:23" s="7" customFormat="1" ht="12.7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7:23" s="7" customFormat="1" ht="12.7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7:23" s="7" customFormat="1" ht="12.7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7:23" s="7" customFormat="1" ht="12.7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7:23" s="7" customFormat="1" ht="12.7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7:23" s="7" customFormat="1" ht="12.7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7:23" s="7" customFormat="1" ht="12.7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7:23" s="7" customFormat="1" ht="12.7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7:23" s="7" customFormat="1" ht="12.7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7:23" s="7" customFormat="1" ht="12.7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7:23" s="7" customFormat="1" ht="12.7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7:23" s="7" customFormat="1" ht="12.7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7:23" s="7" customFormat="1" ht="12.7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7:23" s="7" customFormat="1" ht="12.75"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7:23" s="7" customFormat="1" ht="12.75"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7:23" s="7" customFormat="1" ht="12.75"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7:23" s="7" customFormat="1" ht="12.7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7:23" s="7" customFormat="1" ht="12.75"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7:23" s="7" customFormat="1" ht="12.7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7:23" s="7" customFormat="1" ht="12.7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7:23" s="7" customFormat="1" ht="12.7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7:23" s="7" customFormat="1" ht="12.7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7:23" s="7" customFormat="1" ht="12.7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7:23" s="7" customFormat="1" ht="12.7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7:23" s="7" customFormat="1" ht="12.7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7:23" s="7" customFormat="1" ht="12.7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7:23" s="7" customFormat="1" ht="12.7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7:23" s="7" customFormat="1" ht="12.7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7:23" s="7" customFormat="1" ht="12.7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7:23" s="7" customFormat="1" ht="12.7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7:23" s="7" customFormat="1" ht="12.7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7:23" s="7" customFormat="1" ht="12.7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  <row r="251" spans="1:6" ht="12.75">
      <c r="A251" s="7"/>
      <c r="B251" s="7"/>
      <c r="C251" s="7"/>
      <c r="D251" s="7"/>
      <c r="E251" s="7"/>
      <c r="F251" s="7"/>
    </row>
    <row r="252" spans="1:6" ht="12.75">
      <c r="A252" s="7"/>
      <c r="B252" s="7"/>
      <c r="C252" s="7"/>
      <c r="D252" s="7"/>
      <c r="E252" s="7"/>
      <c r="F252" s="7"/>
    </row>
    <row r="253" spans="1:6" ht="12.75">
      <c r="A253" s="7"/>
      <c r="B253" s="7"/>
      <c r="C253" s="7"/>
      <c r="D253" s="7"/>
      <c r="E253" s="7"/>
      <c r="F253" s="7"/>
    </row>
    <row r="254" spans="1:6" ht="12.75">
      <c r="A254" s="7"/>
      <c r="B254" s="7"/>
      <c r="C254" s="7"/>
      <c r="D254" s="7"/>
      <c r="E254" s="7"/>
      <c r="F254" s="7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7"/>
      <c r="B256" s="7"/>
      <c r="C256" s="7"/>
      <c r="D256" s="7"/>
      <c r="E256" s="7"/>
      <c r="F256" s="7"/>
    </row>
    <row r="257" spans="1:6" ht="12.75">
      <c r="A257" s="7"/>
      <c r="B257" s="7"/>
      <c r="C257" s="7"/>
      <c r="D257" s="7"/>
      <c r="E257" s="7"/>
      <c r="F257" s="7"/>
    </row>
    <row r="258" spans="1:6" ht="12.75">
      <c r="A258" s="7"/>
      <c r="B258" s="7"/>
      <c r="C258" s="7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2.75">
      <c r="A260" s="7"/>
      <c r="B260" s="7"/>
      <c r="C260" s="7"/>
      <c r="D260" s="7"/>
      <c r="E260" s="7"/>
      <c r="F260" s="7"/>
    </row>
    <row r="261" spans="1:6" ht="12.75">
      <c r="A261" s="7"/>
      <c r="B261" s="7"/>
      <c r="C261" s="7"/>
      <c r="D261" s="7"/>
      <c r="E261" s="7"/>
      <c r="F261" s="7"/>
    </row>
    <row r="262" spans="1:6" ht="12.75">
      <c r="A262" s="7"/>
      <c r="B262" s="7"/>
      <c r="C262" s="7"/>
      <c r="D262" s="7"/>
      <c r="E262" s="7"/>
      <c r="F262" s="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7"/>
      <c r="C273" s="7"/>
      <c r="D273" s="7"/>
      <c r="E273" s="7"/>
      <c r="F273" s="7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7"/>
      <c r="C277" s="7"/>
      <c r="D277" s="7"/>
      <c r="E277" s="7"/>
      <c r="F277" s="7"/>
    </row>
    <row r="278" spans="1:6" ht="12.75">
      <c r="A278" s="7"/>
      <c r="B278" s="7"/>
      <c r="C278" s="7"/>
      <c r="D278" s="7"/>
      <c r="E278" s="7"/>
      <c r="F278" s="7"/>
    </row>
    <row r="279" spans="1:6" ht="12.75">
      <c r="A279" s="7"/>
      <c r="B279" s="7"/>
      <c r="C279" s="7"/>
      <c r="D279" s="7"/>
      <c r="E279" s="7"/>
      <c r="F279" s="7"/>
    </row>
    <row r="280" spans="1:6" ht="12.75">
      <c r="A280" s="7"/>
      <c r="B280" s="7"/>
      <c r="C280" s="7"/>
      <c r="D280" s="7"/>
      <c r="E280" s="7"/>
      <c r="F280" s="7"/>
    </row>
    <row r="281" spans="1:6" ht="12.75">
      <c r="A281" s="7"/>
      <c r="B281" s="7"/>
      <c r="C281" s="7"/>
      <c r="D281" s="7"/>
      <c r="E281" s="7"/>
      <c r="F281" s="7"/>
    </row>
    <row r="282" spans="1:6" ht="12.75">
      <c r="A282" s="7"/>
      <c r="B282" s="7"/>
      <c r="C282" s="7"/>
      <c r="D282" s="7"/>
      <c r="E282" s="7"/>
      <c r="F282" s="7"/>
    </row>
    <row r="283" spans="1:6" ht="12.75">
      <c r="A283" s="7"/>
      <c r="B283" s="7"/>
      <c r="C283" s="7"/>
      <c r="D283" s="7"/>
      <c r="E283" s="7"/>
      <c r="F283" s="7"/>
    </row>
    <row r="284" spans="1:6" ht="12.75">
      <c r="A284" s="7"/>
      <c r="B284" s="7"/>
      <c r="C284" s="7"/>
      <c r="D284" s="7"/>
      <c r="E284" s="7"/>
      <c r="F284" s="7"/>
    </row>
    <row r="285" spans="1:6" ht="12.75">
      <c r="A285" s="7"/>
      <c r="B285" s="7"/>
      <c r="C285" s="7"/>
      <c r="D285" s="7"/>
      <c r="E285" s="7"/>
      <c r="F285" s="7"/>
    </row>
    <row r="286" spans="1:6" ht="12.75">
      <c r="A286" s="7"/>
      <c r="B286" s="7"/>
      <c r="C286" s="7"/>
      <c r="D286" s="7"/>
      <c r="E286" s="7"/>
      <c r="F286" s="7"/>
    </row>
    <row r="287" spans="1:6" ht="12.75">
      <c r="A287" s="7"/>
      <c r="B287" s="7"/>
      <c r="C287" s="7"/>
      <c r="D287" s="7"/>
      <c r="E287" s="7"/>
      <c r="F287" s="7"/>
    </row>
    <row r="288" spans="1:6" ht="12.75">
      <c r="A288" s="7"/>
      <c r="B288" s="7"/>
      <c r="C288" s="7"/>
      <c r="D288" s="7"/>
      <c r="E288" s="7"/>
      <c r="F288" s="7"/>
    </row>
    <row r="289" spans="1:6" ht="12.75">
      <c r="A289" s="7"/>
      <c r="B289" s="7"/>
      <c r="C289" s="7"/>
      <c r="D289" s="7"/>
      <c r="E289" s="7"/>
      <c r="F289" s="7"/>
    </row>
    <row r="290" spans="1:6" ht="12.75">
      <c r="A290" s="7"/>
      <c r="B290" s="7"/>
      <c r="C290" s="7"/>
      <c r="D290" s="7"/>
      <c r="E290" s="7"/>
      <c r="F290" s="7"/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7"/>
      <c r="B292" s="7"/>
      <c r="C292" s="7"/>
      <c r="D292" s="7"/>
      <c r="E292" s="7"/>
      <c r="F292" s="7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</sheetData>
  <sheetProtection/>
  <mergeCells count="9">
    <mergeCell ref="B2:J2"/>
    <mergeCell ref="A5:A10"/>
    <mergeCell ref="A11:A16"/>
    <mergeCell ref="A41:A46"/>
    <mergeCell ref="A47:A52"/>
    <mergeCell ref="A17:A22"/>
    <mergeCell ref="A23:A28"/>
    <mergeCell ref="A29:A34"/>
    <mergeCell ref="A35:A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" sqref="G5:G10"/>
    </sheetView>
  </sheetViews>
  <sheetFormatPr defaultColWidth="9.00390625" defaultRowHeight="12.75"/>
  <cols>
    <col min="1" max="1" width="9.125" style="1" customWidth="1"/>
    <col min="2" max="3" width="17.00390625" style="1" customWidth="1"/>
    <col min="4" max="4" width="11.625" style="1" customWidth="1"/>
    <col min="5" max="5" width="16.25390625" style="1" customWidth="1"/>
    <col min="6" max="7" width="15.25390625" style="5" customWidth="1"/>
    <col min="8" max="8" width="13.875" style="5" customWidth="1"/>
    <col min="9" max="9" width="14.125" style="5" customWidth="1"/>
    <col min="10" max="10" width="11.25390625" style="5" customWidth="1"/>
    <col min="11" max="11" width="14.125" style="5" customWidth="1"/>
    <col min="12" max="14" width="9.125" style="5" customWidth="1"/>
    <col min="15" max="15" width="14.25390625" style="5" customWidth="1"/>
    <col min="16" max="16" width="11.625" style="5" customWidth="1"/>
    <col min="17" max="18" width="12.875" style="5" customWidth="1"/>
    <col min="19" max="19" width="10.875" style="5" customWidth="1"/>
    <col min="20" max="20" width="16.875" style="5" customWidth="1"/>
    <col min="21" max="21" width="9.125" style="5" customWidth="1"/>
    <col min="22" max="16384" width="9.125" style="1" customWidth="1"/>
  </cols>
  <sheetData>
    <row r="1" ht="13.5" thickBot="1"/>
    <row r="2" spans="2:19" ht="25.5" customHeight="1" thickBot="1">
      <c r="B2" s="168" t="s">
        <v>147</v>
      </c>
      <c r="C2" s="169"/>
      <c r="D2" s="169"/>
      <c r="E2" s="169"/>
      <c r="F2" s="169"/>
      <c r="G2" s="169"/>
      <c r="H2" s="169"/>
      <c r="I2" s="170"/>
      <c r="J2" s="8"/>
      <c r="K2" s="8"/>
      <c r="L2" s="8"/>
      <c r="M2" s="8"/>
      <c r="N2" s="8"/>
      <c r="O2" s="8"/>
      <c r="P2" s="8"/>
      <c r="Q2" s="8"/>
      <c r="R2" s="8"/>
      <c r="S2" s="8"/>
    </row>
    <row r="4" spans="1:9" ht="91.5" customHeight="1" thickBot="1">
      <c r="A4" s="45" t="s">
        <v>136</v>
      </c>
      <c r="B4" s="45" t="s">
        <v>23</v>
      </c>
      <c r="C4" s="45" t="s">
        <v>33</v>
      </c>
      <c r="D4" s="45" t="s">
        <v>34</v>
      </c>
      <c r="E4" s="45" t="s">
        <v>35</v>
      </c>
      <c r="F4" s="45" t="s">
        <v>83</v>
      </c>
      <c r="G4" s="45" t="s">
        <v>84</v>
      </c>
      <c r="H4" s="45" t="s">
        <v>85</v>
      </c>
      <c r="I4" s="45" t="s">
        <v>48</v>
      </c>
    </row>
    <row r="5" spans="1:9" ht="18.75" thickBot="1">
      <c r="A5" s="171">
        <v>1</v>
      </c>
      <c r="B5" s="50" t="s">
        <v>24</v>
      </c>
      <c r="C5" s="9"/>
      <c r="D5" s="220">
        <v>1000</v>
      </c>
      <c r="E5" s="10"/>
      <c r="F5" s="47">
        <v>35</v>
      </c>
      <c r="G5" s="222">
        <v>20</v>
      </c>
      <c r="H5" s="47">
        <f>D5</f>
        <v>1000</v>
      </c>
      <c r="I5" s="46">
        <f>SUM(H5:H10)</f>
        <v>2416</v>
      </c>
    </row>
    <row r="6" spans="1:9" ht="13.5" thickBot="1">
      <c r="A6" s="172"/>
      <c r="B6" s="51" t="s">
        <v>25</v>
      </c>
      <c r="C6" s="2"/>
      <c r="D6" s="144">
        <v>800</v>
      </c>
      <c r="E6" s="11"/>
      <c r="F6" s="48">
        <v>15</v>
      </c>
      <c r="G6" s="222">
        <v>20</v>
      </c>
      <c r="H6" s="47">
        <f aca="true" t="shared" si="0" ref="H6:H11">D6</f>
        <v>800</v>
      </c>
      <c r="I6" s="16"/>
    </row>
    <row r="7" spans="1:9" ht="13.5" thickBot="1">
      <c r="A7" s="172"/>
      <c r="B7" s="51" t="s">
        <v>26</v>
      </c>
      <c r="C7" s="2"/>
      <c r="D7" s="144"/>
      <c r="E7" s="11"/>
      <c r="F7" s="48">
        <v>3.5</v>
      </c>
      <c r="G7" s="222">
        <v>20</v>
      </c>
      <c r="H7" s="47">
        <f t="shared" si="0"/>
        <v>0</v>
      </c>
      <c r="I7" s="16"/>
    </row>
    <row r="8" spans="1:9" ht="13.5" thickBot="1">
      <c r="A8" s="172"/>
      <c r="B8" s="51" t="s">
        <v>27</v>
      </c>
      <c r="C8" s="2"/>
      <c r="D8" s="144">
        <v>16</v>
      </c>
      <c r="E8" s="11"/>
      <c r="F8" s="48">
        <v>0.16</v>
      </c>
      <c r="G8" s="222">
        <v>20</v>
      </c>
      <c r="H8" s="47">
        <f t="shared" si="0"/>
        <v>16</v>
      </c>
      <c r="I8" s="16"/>
    </row>
    <row r="9" spans="1:9" ht="13.5" thickBot="1">
      <c r="A9" s="172"/>
      <c r="B9" s="51" t="s">
        <v>28</v>
      </c>
      <c r="C9" s="2"/>
      <c r="D9" s="144">
        <v>400</v>
      </c>
      <c r="E9" s="11"/>
      <c r="F9" s="48">
        <v>2</v>
      </c>
      <c r="G9" s="222">
        <v>20</v>
      </c>
      <c r="H9" s="47">
        <f t="shared" si="0"/>
        <v>400</v>
      </c>
      <c r="I9" s="16"/>
    </row>
    <row r="10" spans="1:9" ht="13.5" thickBot="1">
      <c r="A10" s="173"/>
      <c r="B10" s="52" t="s">
        <v>29</v>
      </c>
      <c r="C10" s="12"/>
      <c r="D10" s="221">
        <v>200</v>
      </c>
      <c r="E10" s="13"/>
      <c r="F10" s="49">
        <v>10</v>
      </c>
      <c r="G10" s="222">
        <v>20</v>
      </c>
      <c r="H10" s="47">
        <f t="shared" si="0"/>
        <v>200</v>
      </c>
      <c r="I10" s="17"/>
    </row>
    <row r="11" spans="1:9" ht="18.75" thickBot="1">
      <c r="A11" s="171">
        <v>2</v>
      </c>
      <c r="B11" s="50" t="s">
        <v>24</v>
      </c>
      <c r="C11" s="9"/>
      <c r="D11" s="9">
        <v>150</v>
      </c>
      <c r="E11" s="10"/>
      <c r="F11" s="47">
        <v>35</v>
      </c>
      <c r="G11" s="10">
        <v>20</v>
      </c>
      <c r="H11" s="47">
        <f t="shared" si="0"/>
        <v>150</v>
      </c>
      <c r="I11" s="46">
        <f>SUM(H11:H16)</f>
        <v>330</v>
      </c>
    </row>
    <row r="12" spans="1:9" ht="13.5" thickBot="1">
      <c r="A12" s="172"/>
      <c r="B12" s="51" t="s">
        <v>25</v>
      </c>
      <c r="C12" s="2"/>
      <c r="D12" s="2"/>
      <c r="E12" s="11">
        <v>2</v>
      </c>
      <c r="F12" s="48">
        <v>15</v>
      </c>
      <c r="G12" s="10">
        <v>20</v>
      </c>
      <c r="H12" s="48">
        <f>E12*G12</f>
        <v>40</v>
      </c>
      <c r="I12" s="16"/>
    </row>
    <row r="13" spans="1:9" ht="13.5" thickBot="1">
      <c r="A13" s="172"/>
      <c r="B13" s="51" t="s">
        <v>26</v>
      </c>
      <c r="C13" s="2"/>
      <c r="D13" s="2"/>
      <c r="E13" s="11"/>
      <c r="F13" s="48">
        <v>3.5</v>
      </c>
      <c r="G13" s="10">
        <v>20</v>
      </c>
      <c r="H13" s="48">
        <f aca="true" t="shared" si="1" ref="H13:H27">E13*G13</f>
        <v>0</v>
      </c>
      <c r="I13" s="16"/>
    </row>
    <row r="14" spans="1:9" ht="13.5" thickBot="1">
      <c r="A14" s="172"/>
      <c r="B14" s="51" t="s">
        <v>27</v>
      </c>
      <c r="C14" s="2"/>
      <c r="D14" s="2"/>
      <c r="E14" s="11">
        <v>1</v>
      </c>
      <c r="F14" s="48">
        <v>0.16</v>
      </c>
      <c r="G14" s="10">
        <v>20</v>
      </c>
      <c r="H14" s="48">
        <f t="shared" si="1"/>
        <v>20</v>
      </c>
      <c r="I14" s="16"/>
    </row>
    <row r="15" spans="1:9" ht="13.5" thickBot="1">
      <c r="A15" s="172"/>
      <c r="B15" s="51" t="s">
        <v>28</v>
      </c>
      <c r="C15" s="2"/>
      <c r="D15" s="2"/>
      <c r="E15" s="11">
        <v>3</v>
      </c>
      <c r="F15" s="48">
        <v>2</v>
      </c>
      <c r="G15" s="10">
        <v>20</v>
      </c>
      <c r="H15" s="48">
        <f t="shared" si="1"/>
        <v>60</v>
      </c>
      <c r="I15" s="16"/>
    </row>
    <row r="16" spans="1:9" ht="13.5" thickBot="1">
      <c r="A16" s="173"/>
      <c r="B16" s="52" t="s">
        <v>29</v>
      </c>
      <c r="C16" s="12"/>
      <c r="D16" s="12"/>
      <c r="E16" s="13">
        <v>3</v>
      </c>
      <c r="F16" s="49">
        <v>10</v>
      </c>
      <c r="G16" s="10">
        <v>20</v>
      </c>
      <c r="H16" s="48">
        <f t="shared" si="1"/>
        <v>60</v>
      </c>
      <c r="I16" s="17"/>
    </row>
    <row r="17" spans="1:9" ht="18.75" thickBot="1">
      <c r="A17" s="171">
        <v>3</v>
      </c>
      <c r="B17" s="50" t="s">
        <v>24</v>
      </c>
      <c r="C17" s="9"/>
      <c r="D17" s="9"/>
      <c r="E17" s="10">
        <v>6</v>
      </c>
      <c r="F17" s="47">
        <v>35</v>
      </c>
      <c r="G17" s="10">
        <v>20</v>
      </c>
      <c r="H17" s="48">
        <f t="shared" si="1"/>
        <v>120</v>
      </c>
      <c r="I17" s="46">
        <f>SUM(H17:H22)</f>
        <v>420</v>
      </c>
    </row>
    <row r="18" spans="1:9" ht="13.5" thickBot="1">
      <c r="A18" s="172"/>
      <c r="B18" s="51" t="s">
        <v>25</v>
      </c>
      <c r="C18" s="2"/>
      <c r="D18" s="2"/>
      <c r="E18" s="11">
        <v>3</v>
      </c>
      <c r="F18" s="48">
        <v>15</v>
      </c>
      <c r="G18" s="10">
        <v>20</v>
      </c>
      <c r="H18" s="48">
        <f t="shared" si="1"/>
        <v>60</v>
      </c>
      <c r="I18" s="16"/>
    </row>
    <row r="19" spans="1:9" ht="13.5" thickBot="1">
      <c r="A19" s="172"/>
      <c r="B19" s="51" t="s">
        <v>26</v>
      </c>
      <c r="C19" s="2"/>
      <c r="D19" s="2"/>
      <c r="E19" s="11">
        <v>0</v>
      </c>
      <c r="F19" s="48">
        <v>3.5</v>
      </c>
      <c r="G19" s="10">
        <v>20</v>
      </c>
      <c r="H19" s="48">
        <f t="shared" si="1"/>
        <v>0</v>
      </c>
      <c r="I19" s="16"/>
    </row>
    <row r="20" spans="1:9" ht="13.5" thickBot="1">
      <c r="A20" s="172"/>
      <c r="B20" s="51" t="s">
        <v>27</v>
      </c>
      <c r="C20" s="2"/>
      <c r="D20" s="2"/>
      <c r="E20" s="11">
        <v>1</v>
      </c>
      <c r="F20" s="48">
        <v>0.16</v>
      </c>
      <c r="G20" s="10">
        <v>20</v>
      </c>
      <c r="H20" s="48">
        <f t="shared" si="1"/>
        <v>20</v>
      </c>
      <c r="I20" s="16"/>
    </row>
    <row r="21" spans="1:9" ht="13.5" thickBot="1">
      <c r="A21" s="172"/>
      <c r="B21" s="51" t="s">
        <v>28</v>
      </c>
      <c r="C21" s="2"/>
      <c r="D21" s="2"/>
      <c r="E21" s="11">
        <v>7</v>
      </c>
      <c r="F21" s="48">
        <v>2</v>
      </c>
      <c r="G21" s="10">
        <v>20</v>
      </c>
      <c r="H21" s="48">
        <f t="shared" si="1"/>
        <v>140</v>
      </c>
      <c r="I21" s="16"/>
    </row>
    <row r="22" spans="1:9" ht="13.5" thickBot="1">
      <c r="A22" s="173"/>
      <c r="B22" s="52" t="s">
        <v>29</v>
      </c>
      <c r="C22" s="12"/>
      <c r="D22" s="12"/>
      <c r="E22" s="13">
        <v>4</v>
      </c>
      <c r="F22" s="49">
        <v>10</v>
      </c>
      <c r="G22" s="10">
        <v>20</v>
      </c>
      <c r="H22" s="48">
        <f t="shared" si="1"/>
        <v>80</v>
      </c>
      <c r="I22" s="17"/>
    </row>
    <row r="23" spans="1:9" ht="18.75" thickBot="1">
      <c r="A23" s="171">
        <v>4</v>
      </c>
      <c r="B23" s="50" t="s">
        <v>24</v>
      </c>
      <c r="C23" s="9"/>
      <c r="D23" s="9"/>
      <c r="E23" s="10"/>
      <c r="F23" s="47">
        <v>35</v>
      </c>
      <c r="G23" s="10">
        <v>20</v>
      </c>
      <c r="H23" s="48">
        <f t="shared" si="1"/>
        <v>0</v>
      </c>
      <c r="I23" s="46">
        <f>SUM(H23:H28)</f>
        <v>0</v>
      </c>
    </row>
    <row r="24" spans="1:9" ht="13.5" thickBot="1">
      <c r="A24" s="172"/>
      <c r="B24" s="51" t="s">
        <v>25</v>
      </c>
      <c r="C24" s="2"/>
      <c r="D24" s="2"/>
      <c r="E24" s="11"/>
      <c r="F24" s="48">
        <v>15</v>
      </c>
      <c r="G24" s="10">
        <v>20</v>
      </c>
      <c r="H24" s="48">
        <f t="shared" si="1"/>
        <v>0</v>
      </c>
      <c r="I24" s="16"/>
    </row>
    <row r="25" spans="1:9" ht="13.5" thickBot="1">
      <c r="A25" s="172"/>
      <c r="B25" s="51" t="s">
        <v>26</v>
      </c>
      <c r="C25" s="2"/>
      <c r="D25" s="2"/>
      <c r="E25" s="11"/>
      <c r="F25" s="48">
        <v>3.5</v>
      </c>
      <c r="G25" s="10">
        <v>20</v>
      </c>
      <c r="H25" s="48">
        <f t="shared" si="1"/>
        <v>0</v>
      </c>
      <c r="I25" s="16"/>
    </row>
    <row r="26" spans="1:9" ht="13.5" thickBot="1">
      <c r="A26" s="172"/>
      <c r="B26" s="51" t="s">
        <v>27</v>
      </c>
      <c r="C26" s="2"/>
      <c r="D26" s="2"/>
      <c r="E26" s="11"/>
      <c r="F26" s="48">
        <v>0.16</v>
      </c>
      <c r="G26" s="10">
        <v>20</v>
      </c>
      <c r="H26" s="48">
        <f t="shared" si="1"/>
        <v>0</v>
      </c>
      <c r="I26" s="16"/>
    </row>
    <row r="27" spans="1:9" ht="13.5" thickBot="1">
      <c r="A27" s="172"/>
      <c r="B27" s="51" t="s">
        <v>28</v>
      </c>
      <c r="C27" s="2"/>
      <c r="D27" s="2"/>
      <c r="E27" s="11"/>
      <c r="F27" s="48">
        <v>2</v>
      </c>
      <c r="G27" s="10">
        <v>20</v>
      </c>
      <c r="H27" s="48">
        <f t="shared" si="1"/>
        <v>0</v>
      </c>
      <c r="I27" s="16"/>
    </row>
    <row r="28" spans="1:9" ht="13.5" thickBot="1">
      <c r="A28" s="173"/>
      <c r="B28" s="52" t="s">
        <v>29</v>
      </c>
      <c r="C28" s="12"/>
      <c r="D28" s="12"/>
      <c r="E28" s="13"/>
      <c r="F28" s="49">
        <v>10</v>
      </c>
      <c r="G28" s="10">
        <v>20</v>
      </c>
      <c r="H28" s="49"/>
      <c r="I28" s="17"/>
    </row>
    <row r="29" spans="1:9" ht="18.75" thickBot="1">
      <c r="A29" s="171">
        <v>5</v>
      </c>
      <c r="B29" s="50" t="s">
        <v>24</v>
      </c>
      <c r="C29" s="9"/>
      <c r="D29" s="9"/>
      <c r="E29" s="10"/>
      <c r="F29" s="47">
        <v>35</v>
      </c>
      <c r="G29" s="10">
        <v>20</v>
      </c>
      <c r="H29" s="47">
        <f>D29</f>
        <v>0</v>
      </c>
      <c r="I29" s="46">
        <f>SUM(H29:H34)</f>
        <v>0</v>
      </c>
    </row>
    <row r="30" spans="1:9" ht="13.5" thickBot="1">
      <c r="A30" s="172"/>
      <c r="B30" s="51" t="s">
        <v>25</v>
      </c>
      <c r="C30" s="2"/>
      <c r="D30" s="2"/>
      <c r="E30" s="11"/>
      <c r="F30" s="48">
        <v>15</v>
      </c>
      <c r="G30" s="10">
        <v>20</v>
      </c>
      <c r="H30" s="47">
        <f aca="true" t="shared" si="2" ref="H30:H52">D30</f>
        <v>0</v>
      </c>
      <c r="I30" s="16"/>
    </row>
    <row r="31" spans="1:9" ht="13.5" thickBot="1">
      <c r="A31" s="172"/>
      <c r="B31" s="51" t="s">
        <v>26</v>
      </c>
      <c r="C31" s="2"/>
      <c r="D31" s="2"/>
      <c r="E31" s="11"/>
      <c r="F31" s="48">
        <v>3.5</v>
      </c>
      <c r="G31" s="10">
        <v>20</v>
      </c>
      <c r="H31" s="47">
        <f t="shared" si="2"/>
        <v>0</v>
      </c>
      <c r="I31" s="16"/>
    </row>
    <row r="32" spans="1:9" ht="13.5" thickBot="1">
      <c r="A32" s="172"/>
      <c r="B32" s="51" t="s">
        <v>27</v>
      </c>
      <c r="C32" s="2"/>
      <c r="D32" s="2"/>
      <c r="E32" s="11"/>
      <c r="F32" s="48">
        <v>0.16</v>
      </c>
      <c r="G32" s="10">
        <v>20</v>
      </c>
      <c r="H32" s="47">
        <f t="shared" si="2"/>
        <v>0</v>
      </c>
      <c r="I32" s="16"/>
    </row>
    <row r="33" spans="1:9" ht="13.5" thickBot="1">
      <c r="A33" s="172"/>
      <c r="B33" s="51" t="s">
        <v>28</v>
      </c>
      <c r="C33" s="2"/>
      <c r="D33" s="2"/>
      <c r="E33" s="11"/>
      <c r="F33" s="48">
        <v>2</v>
      </c>
      <c r="G33" s="10">
        <v>20</v>
      </c>
      <c r="H33" s="47">
        <f t="shared" si="2"/>
        <v>0</v>
      </c>
      <c r="I33" s="16"/>
    </row>
    <row r="34" spans="1:9" ht="13.5" thickBot="1">
      <c r="A34" s="173"/>
      <c r="B34" s="52" t="s">
        <v>29</v>
      </c>
      <c r="C34" s="12"/>
      <c r="D34" s="12"/>
      <c r="E34" s="13"/>
      <c r="F34" s="49">
        <v>10</v>
      </c>
      <c r="G34" s="10">
        <v>20</v>
      </c>
      <c r="H34" s="47">
        <f t="shared" si="2"/>
        <v>0</v>
      </c>
      <c r="I34" s="17"/>
    </row>
    <row r="35" spans="1:9" ht="18.75" thickBot="1">
      <c r="A35" s="171">
        <v>6</v>
      </c>
      <c r="B35" s="50" t="s">
        <v>24</v>
      </c>
      <c r="C35" s="9"/>
      <c r="D35" s="9"/>
      <c r="E35" s="10"/>
      <c r="F35" s="47">
        <v>35</v>
      </c>
      <c r="G35" s="10">
        <v>20</v>
      </c>
      <c r="H35" s="47">
        <f t="shared" si="2"/>
        <v>0</v>
      </c>
      <c r="I35" s="46">
        <f>SUM(H35:H40)</f>
        <v>0</v>
      </c>
    </row>
    <row r="36" spans="1:9" ht="13.5" thickBot="1">
      <c r="A36" s="172"/>
      <c r="B36" s="51" t="s">
        <v>25</v>
      </c>
      <c r="C36" s="2"/>
      <c r="D36" s="2"/>
      <c r="E36" s="11"/>
      <c r="F36" s="48">
        <v>15</v>
      </c>
      <c r="G36" s="10">
        <v>20</v>
      </c>
      <c r="H36" s="47">
        <f t="shared" si="2"/>
        <v>0</v>
      </c>
      <c r="I36" s="16"/>
    </row>
    <row r="37" spans="1:9" ht="13.5" thickBot="1">
      <c r="A37" s="172"/>
      <c r="B37" s="51" t="s">
        <v>26</v>
      </c>
      <c r="C37" s="2"/>
      <c r="D37" s="2"/>
      <c r="E37" s="11"/>
      <c r="F37" s="48">
        <v>3.5</v>
      </c>
      <c r="G37" s="10">
        <v>20</v>
      </c>
      <c r="H37" s="47">
        <f t="shared" si="2"/>
        <v>0</v>
      </c>
      <c r="I37" s="16"/>
    </row>
    <row r="38" spans="1:9" ht="13.5" thickBot="1">
      <c r="A38" s="172"/>
      <c r="B38" s="51" t="s">
        <v>27</v>
      </c>
      <c r="C38" s="2"/>
      <c r="D38" s="2"/>
      <c r="E38" s="11"/>
      <c r="F38" s="48">
        <v>0.16</v>
      </c>
      <c r="G38" s="10">
        <v>20</v>
      </c>
      <c r="H38" s="47">
        <f t="shared" si="2"/>
        <v>0</v>
      </c>
      <c r="I38" s="16"/>
    </row>
    <row r="39" spans="1:9" ht="13.5" thickBot="1">
      <c r="A39" s="172"/>
      <c r="B39" s="51" t="s">
        <v>28</v>
      </c>
      <c r="C39" s="2"/>
      <c r="D39" s="2"/>
      <c r="E39" s="11"/>
      <c r="F39" s="48">
        <v>2</v>
      </c>
      <c r="G39" s="10">
        <v>20</v>
      </c>
      <c r="H39" s="47">
        <f t="shared" si="2"/>
        <v>0</v>
      </c>
      <c r="I39" s="16"/>
    </row>
    <row r="40" spans="1:9" ht="13.5" thickBot="1">
      <c r="A40" s="173"/>
      <c r="B40" s="52" t="s">
        <v>29</v>
      </c>
      <c r="C40" s="12"/>
      <c r="D40" s="12"/>
      <c r="E40" s="13"/>
      <c r="F40" s="49">
        <v>10</v>
      </c>
      <c r="G40" s="10">
        <v>20</v>
      </c>
      <c r="H40" s="47">
        <f t="shared" si="2"/>
        <v>0</v>
      </c>
      <c r="I40" s="17"/>
    </row>
    <row r="41" spans="1:9" ht="18.75" thickBot="1">
      <c r="A41" s="171">
        <v>7</v>
      </c>
      <c r="B41" s="50" t="s">
        <v>24</v>
      </c>
      <c r="C41" s="9"/>
      <c r="D41" s="9"/>
      <c r="E41" s="10"/>
      <c r="F41" s="47">
        <v>35</v>
      </c>
      <c r="G41" s="10">
        <v>20</v>
      </c>
      <c r="H41" s="47">
        <f t="shared" si="2"/>
        <v>0</v>
      </c>
      <c r="I41" s="46">
        <f>SUM(H41:H46)</f>
        <v>0</v>
      </c>
    </row>
    <row r="42" spans="1:9" ht="13.5" thickBot="1">
      <c r="A42" s="172"/>
      <c r="B42" s="51" t="s">
        <v>25</v>
      </c>
      <c r="C42" s="2"/>
      <c r="D42" s="2"/>
      <c r="E42" s="11"/>
      <c r="F42" s="48">
        <v>15</v>
      </c>
      <c r="G42" s="10">
        <v>20</v>
      </c>
      <c r="H42" s="47">
        <f t="shared" si="2"/>
        <v>0</v>
      </c>
      <c r="I42" s="16"/>
    </row>
    <row r="43" spans="1:9" ht="13.5" thickBot="1">
      <c r="A43" s="172"/>
      <c r="B43" s="51" t="s">
        <v>26</v>
      </c>
      <c r="C43" s="2"/>
      <c r="D43" s="2"/>
      <c r="E43" s="11"/>
      <c r="F43" s="48">
        <v>3.5</v>
      </c>
      <c r="G43" s="10">
        <v>20</v>
      </c>
      <c r="H43" s="47">
        <f t="shared" si="2"/>
        <v>0</v>
      </c>
      <c r="I43" s="16"/>
    </row>
    <row r="44" spans="1:9" ht="13.5" thickBot="1">
      <c r="A44" s="172"/>
      <c r="B44" s="51" t="s">
        <v>27</v>
      </c>
      <c r="C44" s="2"/>
      <c r="D44" s="2"/>
      <c r="E44" s="11"/>
      <c r="F44" s="48">
        <v>0.16</v>
      </c>
      <c r="G44" s="10">
        <v>20</v>
      </c>
      <c r="H44" s="47">
        <f t="shared" si="2"/>
        <v>0</v>
      </c>
      <c r="I44" s="16"/>
    </row>
    <row r="45" spans="1:9" ht="13.5" thickBot="1">
      <c r="A45" s="172"/>
      <c r="B45" s="51" t="s">
        <v>28</v>
      </c>
      <c r="C45" s="2"/>
      <c r="D45" s="2"/>
      <c r="E45" s="11"/>
      <c r="F45" s="48">
        <v>2</v>
      </c>
      <c r="G45" s="10">
        <v>20</v>
      </c>
      <c r="H45" s="47">
        <f t="shared" si="2"/>
        <v>0</v>
      </c>
      <c r="I45" s="16"/>
    </row>
    <row r="46" spans="1:9" ht="13.5" thickBot="1">
      <c r="A46" s="173"/>
      <c r="B46" s="52" t="s">
        <v>29</v>
      </c>
      <c r="C46" s="12"/>
      <c r="D46" s="12"/>
      <c r="E46" s="13"/>
      <c r="F46" s="49">
        <v>10</v>
      </c>
      <c r="G46" s="10">
        <v>20</v>
      </c>
      <c r="H46" s="47">
        <f t="shared" si="2"/>
        <v>0</v>
      </c>
      <c r="I46" s="17"/>
    </row>
    <row r="47" spans="1:9" ht="18.75" thickBot="1">
      <c r="A47" s="171">
        <v>8</v>
      </c>
      <c r="B47" s="50" t="s">
        <v>24</v>
      </c>
      <c r="C47" s="9"/>
      <c r="D47" s="9"/>
      <c r="E47" s="10"/>
      <c r="F47" s="47">
        <v>35</v>
      </c>
      <c r="G47" s="10">
        <v>20</v>
      </c>
      <c r="H47" s="47">
        <f t="shared" si="2"/>
        <v>0</v>
      </c>
      <c r="I47" s="46">
        <f>SUM(H47:H52)</f>
        <v>0</v>
      </c>
    </row>
    <row r="48" spans="1:9" ht="13.5" thickBot="1">
      <c r="A48" s="172"/>
      <c r="B48" s="51" t="s">
        <v>25</v>
      </c>
      <c r="C48" s="2"/>
      <c r="D48" s="2"/>
      <c r="E48" s="11"/>
      <c r="F48" s="48">
        <v>15</v>
      </c>
      <c r="G48" s="10">
        <v>20</v>
      </c>
      <c r="H48" s="47">
        <f t="shared" si="2"/>
        <v>0</v>
      </c>
      <c r="I48" s="16"/>
    </row>
    <row r="49" spans="1:9" ht="13.5" thickBot="1">
      <c r="A49" s="172"/>
      <c r="B49" s="51" t="s">
        <v>26</v>
      </c>
      <c r="C49" s="2"/>
      <c r="D49" s="2"/>
      <c r="E49" s="11"/>
      <c r="F49" s="48">
        <v>3.5</v>
      </c>
      <c r="G49" s="10">
        <v>20</v>
      </c>
      <c r="H49" s="47">
        <f t="shared" si="2"/>
        <v>0</v>
      </c>
      <c r="I49" s="16"/>
    </row>
    <row r="50" spans="1:9" ht="13.5" thickBot="1">
      <c r="A50" s="172"/>
      <c r="B50" s="51" t="s">
        <v>27</v>
      </c>
      <c r="C50" s="2"/>
      <c r="D50" s="2"/>
      <c r="E50" s="11"/>
      <c r="F50" s="48">
        <v>0.16</v>
      </c>
      <c r="G50" s="10">
        <v>20</v>
      </c>
      <c r="H50" s="47">
        <f t="shared" si="2"/>
        <v>0</v>
      </c>
      <c r="I50" s="16"/>
    </row>
    <row r="51" spans="1:9" ht="13.5" thickBot="1">
      <c r="A51" s="172"/>
      <c r="B51" s="51" t="s">
        <v>28</v>
      </c>
      <c r="C51" s="2"/>
      <c r="D51" s="2"/>
      <c r="E51" s="11"/>
      <c r="F51" s="48">
        <v>2</v>
      </c>
      <c r="G51" s="10">
        <v>20</v>
      </c>
      <c r="H51" s="47">
        <f t="shared" si="2"/>
        <v>0</v>
      </c>
      <c r="I51" s="16"/>
    </row>
    <row r="52" spans="1:9" ht="13.5" thickBot="1">
      <c r="A52" s="173"/>
      <c r="B52" s="52" t="s">
        <v>29</v>
      </c>
      <c r="C52" s="12"/>
      <c r="D52" s="12"/>
      <c r="E52" s="13"/>
      <c r="F52" s="49">
        <v>10</v>
      </c>
      <c r="G52" s="10">
        <v>20</v>
      </c>
      <c r="H52" s="47">
        <f t="shared" si="2"/>
        <v>0</v>
      </c>
      <c r="I52" s="17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6"/>
      <c r="C58" s="6"/>
      <c r="D58" s="5"/>
      <c r="E58" s="5"/>
    </row>
    <row r="59" spans="1:5" ht="12.75">
      <c r="A59" s="5"/>
      <c r="B59" s="6"/>
      <c r="C59" s="6"/>
      <c r="D59" s="5"/>
      <c r="E59" s="5"/>
    </row>
    <row r="60" spans="1:5" ht="12.75">
      <c r="A60" s="5"/>
      <c r="B60" s="6"/>
      <c r="C60" s="6"/>
      <c r="D60" s="5"/>
      <c r="E60" s="5"/>
    </row>
    <row r="61" spans="1:5" ht="12.75">
      <c r="A61" s="5"/>
      <c r="B61" s="6"/>
      <c r="C61" s="6"/>
      <c r="D61" s="5"/>
      <c r="E61" s="5"/>
    </row>
    <row r="62" spans="1:5" ht="12.75">
      <c r="A62" s="5"/>
      <c r="B62" s="6"/>
      <c r="C62" s="6"/>
      <c r="D62" s="5"/>
      <c r="E62" s="5"/>
    </row>
    <row r="63" spans="1:5" ht="12.75">
      <c r="A63" s="5"/>
      <c r="B63" s="6"/>
      <c r="C63" s="6"/>
      <c r="D63" s="5"/>
      <c r="E63" s="5"/>
    </row>
    <row r="64" spans="1:5" ht="12.75">
      <c r="A64" s="5"/>
      <c r="B64" s="6"/>
      <c r="C64" s="6"/>
      <c r="D64" s="5"/>
      <c r="E64" s="5"/>
    </row>
    <row r="65" spans="1:5" ht="12.75">
      <c r="A65" s="5"/>
      <c r="B65" s="6"/>
      <c r="C65" s="6"/>
      <c r="D65" s="5"/>
      <c r="E65" s="5"/>
    </row>
    <row r="66" spans="2:3" s="5" customFormat="1" ht="12.75">
      <c r="B66" s="6"/>
      <c r="C66" s="6"/>
    </row>
    <row r="67" spans="2:3" s="5" customFormat="1" ht="12.75">
      <c r="B67" s="6"/>
      <c r="C67" s="6"/>
    </row>
    <row r="68" spans="2:3" s="5" customFormat="1" ht="12.75">
      <c r="B68" s="6"/>
      <c r="C68" s="6"/>
    </row>
    <row r="69" spans="2:3" s="5" customFormat="1" ht="12.75">
      <c r="B69" s="6"/>
      <c r="C69" s="6"/>
    </row>
    <row r="70" spans="2:3" s="5" customFormat="1" ht="12.75">
      <c r="B70" s="6"/>
      <c r="C70" s="6"/>
    </row>
    <row r="71" spans="2:3" s="5" customFormat="1" ht="12.75">
      <c r="B71" s="6"/>
      <c r="C71" s="6"/>
    </row>
    <row r="72" spans="2:3" s="5" customFormat="1" ht="12.75">
      <c r="B72" s="6"/>
      <c r="C72" s="6"/>
    </row>
    <row r="73" spans="2:3" s="5" customFormat="1" ht="12.75">
      <c r="B73" s="6"/>
      <c r="C73" s="6"/>
    </row>
    <row r="74" spans="2:3" s="5" customFormat="1" ht="12.75">
      <c r="B74" s="6"/>
      <c r="C74" s="6"/>
    </row>
    <row r="75" spans="2:3" s="5" customFormat="1" ht="12.75">
      <c r="B75" s="6"/>
      <c r="C75" s="6"/>
    </row>
    <row r="76" spans="2:3" s="5" customFormat="1" ht="12.75">
      <c r="B76" s="6"/>
      <c r="C76" s="6"/>
    </row>
    <row r="77" spans="2:3" s="5" customFormat="1" ht="12.75">
      <c r="B77" s="6"/>
      <c r="C77" s="6"/>
    </row>
    <row r="78" spans="2:3" s="5" customFormat="1" ht="12.75">
      <c r="B78" s="6"/>
      <c r="C78" s="6"/>
    </row>
    <row r="79" spans="2:3" s="5" customFormat="1" ht="12.75">
      <c r="B79" s="6"/>
      <c r="C79" s="6"/>
    </row>
    <row r="80" spans="2:3" s="5" customFormat="1" ht="12.75">
      <c r="B80" s="6"/>
      <c r="C80" s="6"/>
    </row>
    <row r="81" spans="2:3" s="5" customFormat="1" ht="12.75">
      <c r="B81" s="6"/>
      <c r="C81" s="6"/>
    </row>
    <row r="82" spans="2:3" s="5" customFormat="1" ht="12.75">
      <c r="B82" s="6"/>
      <c r="C82" s="6"/>
    </row>
    <row r="83" spans="2:3" s="5" customFormat="1" ht="12.75">
      <c r="B83" s="6"/>
      <c r="C83" s="6"/>
    </row>
    <row r="84" spans="2:3" s="5" customFormat="1" ht="12.75">
      <c r="B84" s="6"/>
      <c r="C84" s="6"/>
    </row>
    <row r="85" spans="2:3" s="5" customFormat="1" ht="12.75">
      <c r="B85" s="6"/>
      <c r="C85" s="6"/>
    </row>
    <row r="86" spans="2:3" s="5" customFormat="1" ht="12.75">
      <c r="B86" s="6"/>
      <c r="C86" s="6"/>
    </row>
    <row r="87" spans="2:3" s="5" customFormat="1" ht="12.75">
      <c r="B87" s="6"/>
      <c r="C87" s="6"/>
    </row>
    <row r="88" s="5" customFormat="1" ht="12.75"/>
    <row r="89" spans="2:3" s="5" customFormat="1" ht="12.75">
      <c r="B89" s="6"/>
      <c r="C89" s="6"/>
    </row>
    <row r="90" spans="2:3" s="5" customFormat="1" ht="12.75">
      <c r="B90" s="6"/>
      <c r="C90" s="6"/>
    </row>
    <row r="91" spans="2:3" s="5" customFormat="1" ht="12.75">
      <c r="B91" s="6"/>
      <c r="C91" s="6"/>
    </row>
    <row r="92" spans="2:3" s="5" customFormat="1" ht="12.75">
      <c r="B92" s="6"/>
      <c r="C92" s="6"/>
    </row>
    <row r="93" spans="2:3" s="5" customFormat="1" ht="12.75">
      <c r="B93" s="6"/>
      <c r="C93" s="6"/>
    </row>
    <row r="94" spans="2:3" s="5" customFormat="1" ht="12.75">
      <c r="B94" s="6"/>
      <c r="C94" s="6"/>
    </row>
    <row r="95" spans="2:3" s="5" customFormat="1" ht="12.75">
      <c r="B95" s="6"/>
      <c r="C95" s="6"/>
    </row>
    <row r="96" spans="2:3" s="5" customFormat="1" ht="12.75">
      <c r="B96" s="6"/>
      <c r="C96" s="6"/>
    </row>
    <row r="97" spans="2:3" s="5" customFormat="1" ht="12.75">
      <c r="B97" s="6"/>
      <c r="C97" s="6"/>
    </row>
    <row r="98" spans="2:3" s="5" customFormat="1" ht="12.75">
      <c r="B98" s="6"/>
      <c r="C98" s="6"/>
    </row>
    <row r="99" spans="2:3" s="5" customFormat="1" ht="12.75">
      <c r="B99" s="6"/>
      <c r="C99" s="6"/>
    </row>
    <row r="100" spans="2:3" s="5" customFormat="1" ht="12.75">
      <c r="B100" s="6"/>
      <c r="C100" s="6"/>
    </row>
    <row r="101" spans="2:3" s="5" customFormat="1" ht="12.75">
      <c r="B101" s="6"/>
      <c r="C101" s="6"/>
    </row>
    <row r="102" s="5" customFormat="1" ht="12.75"/>
    <row r="103" s="5" customFormat="1" ht="12.75"/>
    <row r="104" spans="6:21" s="7" customFormat="1" ht="12.7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6:21" s="7" customFormat="1" ht="12.7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6:21" s="7" customFormat="1" ht="12.7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6:21" s="7" customFormat="1" ht="12.7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6:21" s="7" customFormat="1" ht="12.7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6:21" s="7" customFormat="1" ht="12.7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6:21" s="7" customFormat="1" ht="12.7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6:21" s="7" customFormat="1" ht="12.7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6:21" s="7" customFormat="1" ht="12.7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6:21" s="7" customFormat="1" ht="12.7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6:21" s="7" customFormat="1" ht="12.7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6:21" s="7" customFormat="1" ht="12.7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6:21" s="7" customFormat="1" ht="12.7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6:21" s="7" customFormat="1" ht="12.7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6:21" s="7" customFormat="1" ht="12.7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6:21" s="7" customFormat="1" ht="12.7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6:21" s="7" customFormat="1" ht="12.7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6:21" s="7" customFormat="1" ht="12.7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6:21" s="7" customFormat="1" ht="12.7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6:21" s="7" customFormat="1" ht="12.7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6:21" s="7" customFormat="1" ht="12.7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6:21" s="7" customFormat="1" ht="12.7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6:21" s="7" customFormat="1" ht="12.7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6:21" s="7" customFormat="1" ht="12.7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6:21" s="7" customFormat="1" ht="12.7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6:21" s="7" customFormat="1" ht="12.7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6:21" s="7" customFormat="1" ht="12.7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6:21" s="7" customFormat="1" ht="12.7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6:21" s="7" customFormat="1" ht="12.7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6:21" s="7" customFormat="1" ht="12.7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6:21" s="7" customFormat="1" ht="12.7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6:21" s="7" customFormat="1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6:21" s="7" customFormat="1" ht="12.7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6:21" s="7" customFormat="1" ht="12.7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6:21" s="7" customFormat="1" ht="12.7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6:21" s="7" customFormat="1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6:21" s="7" customFormat="1" ht="12.7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6:21" s="7" customFormat="1" ht="12.7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6:21" s="7" customFormat="1" ht="12.7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6:21" s="7" customFormat="1" ht="12.7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6:21" s="7" customFormat="1" ht="12.7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6:21" s="7" customFormat="1" ht="12.7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6:21" s="7" customFormat="1" ht="12.7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6:21" s="7" customFormat="1" ht="12.7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6:21" s="7" customFormat="1" ht="12.7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6:21" s="7" customFormat="1" ht="12.7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6:21" s="7" customFormat="1" ht="12.7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6:21" s="7" customFormat="1" ht="12.7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6:21" s="7" customFormat="1" ht="12.7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6:21" s="7" customFormat="1" ht="12.7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6:21" s="7" customFormat="1" ht="12.7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6:21" s="7" customFormat="1" ht="12.7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6:21" s="7" customFormat="1" ht="12.7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6:21" s="7" customFormat="1" ht="12.7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4" spans="1:5" ht="12.75">
      <c r="A184" s="7"/>
      <c r="B184" s="7"/>
      <c r="C184" s="7"/>
      <c r="D184" s="7"/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  <row r="196" spans="1:5" ht="12.75">
      <c r="A196" s="7"/>
      <c r="B196" s="7"/>
      <c r="C196" s="7"/>
      <c r="D196" s="7"/>
      <c r="E196" s="7"/>
    </row>
    <row r="197" spans="1:5" ht="12.75">
      <c r="A197" s="7"/>
      <c r="B197" s="7"/>
      <c r="C197" s="7"/>
      <c r="D197" s="7"/>
      <c r="E197" s="7"/>
    </row>
    <row r="198" spans="1:5" ht="12.75">
      <c r="A198" s="7"/>
      <c r="B198" s="7"/>
      <c r="C198" s="7"/>
      <c r="D198" s="7"/>
      <c r="E198" s="7"/>
    </row>
    <row r="199" spans="1:5" ht="12.75">
      <c r="A199" s="7"/>
      <c r="B199" s="7"/>
      <c r="C199" s="7"/>
      <c r="D199" s="7"/>
      <c r="E199" s="7"/>
    </row>
    <row r="200" spans="1:5" ht="12.75">
      <c r="A200" s="7"/>
      <c r="B200" s="7"/>
      <c r="C200" s="7"/>
      <c r="D200" s="7"/>
      <c r="E200" s="7"/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/>
      <c r="E202" s="7"/>
    </row>
    <row r="203" spans="1:5" ht="12.75">
      <c r="A203" s="7"/>
      <c r="B203" s="7"/>
      <c r="C203" s="7"/>
      <c r="D203" s="7"/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7"/>
      <c r="B217" s="7"/>
      <c r="C217" s="7"/>
      <c r="D217" s="7"/>
      <c r="E217" s="7"/>
    </row>
    <row r="218" spans="1:5" ht="12.75">
      <c r="A218" s="7"/>
      <c r="B218" s="7"/>
      <c r="C218" s="7"/>
      <c r="D218" s="7"/>
      <c r="E218" s="7"/>
    </row>
    <row r="219" spans="1:5" ht="12.75">
      <c r="A219" s="7"/>
      <c r="B219" s="7"/>
      <c r="C219" s="7"/>
      <c r="D219" s="7"/>
      <c r="E219" s="7"/>
    </row>
    <row r="220" spans="1:5" ht="12.75">
      <c r="A220" s="7"/>
      <c r="B220" s="7"/>
      <c r="C220" s="7"/>
      <c r="D220" s="7"/>
      <c r="E220" s="7"/>
    </row>
    <row r="221" spans="1:5" ht="12.75">
      <c r="A221" s="7"/>
      <c r="B221" s="7"/>
      <c r="C221" s="7"/>
      <c r="D221" s="7"/>
      <c r="E221" s="7"/>
    </row>
    <row r="222" spans="1:5" ht="12.75">
      <c r="A222" s="7"/>
      <c r="B222" s="7"/>
      <c r="C222" s="7"/>
      <c r="D222" s="7"/>
      <c r="E222" s="7"/>
    </row>
    <row r="223" spans="1:5" ht="12.75">
      <c r="A223" s="7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1:5" ht="12.75">
      <c r="A226" s="7"/>
      <c r="B226" s="7"/>
      <c r="C226" s="7"/>
      <c r="D226" s="7"/>
      <c r="E226" s="7"/>
    </row>
    <row r="227" spans="1:5" ht="12.75">
      <c r="A227" s="7"/>
      <c r="B227" s="7"/>
      <c r="C227" s="7"/>
      <c r="D227" s="7"/>
      <c r="E227" s="7"/>
    </row>
    <row r="228" spans="1:5" ht="12.75">
      <c r="A228" s="7"/>
      <c r="B228" s="7"/>
      <c r="C228" s="7"/>
      <c r="D228" s="7"/>
      <c r="E228" s="7"/>
    </row>
    <row r="229" spans="1:5" ht="12.75">
      <c r="A229" s="7"/>
      <c r="B229" s="7"/>
      <c r="C229" s="7"/>
      <c r="D229" s="7"/>
      <c r="E229" s="7"/>
    </row>
    <row r="230" spans="1:5" ht="12.75">
      <c r="A230" s="7"/>
      <c r="B230" s="7"/>
      <c r="C230" s="7"/>
      <c r="D230" s="7"/>
      <c r="E230" s="7"/>
    </row>
    <row r="231" spans="1:5" ht="12.75">
      <c r="A231" s="7"/>
      <c r="B231" s="7"/>
      <c r="C231" s="7"/>
      <c r="D231" s="7"/>
      <c r="E231" s="7"/>
    </row>
    <row r="232" spans="1:5" ht="12.75">
      <c r="A232" s="7"/>
      <c r="B232" s="7"/>
      <c r="C232" s="7"/>
      <c r="D232" s="7"/>
      <c r="E232" s="7"/>
    </row>
    <row r="233" spans="1:5" ht="12.75">
      <c r="A233" s="7"/>
      <c r="B233" s="7"/>
      <c r="C233" s="7"/>
      <c r="D233" s="7"/>
      <c r="E233" s="7"/>
    </row>
    <row r="234" spans="1:5" ht="12.75">
      <c r="A234" s="7"/>
      <c r="B234" s="7"/>
      <c r="C234" s="7"/>
      <c r="D234" s="7"/>
      <c r="E234" s="7"/>
    </row>
    <row r="235" spans="1:5" ht="12.75">
      <c r="A235" s="7"/>
      <c r="B235" s="7"/>
      <c r="C235" s="7"/>
      <c r="D235" s="7"/>
      <c r="E235" s="7"/>
    </row>
    <row r="236" spans="1:5" ht="12.75">
      <c r="A236" s="7"/>
      <c r="B236" s="7"/>
      <c r="C236" s="7"/>
      <c r="D236" s="7"/>
      <c r="E236" s="7"/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/>
      <c r="E238" s="7"/>
    </row>
    <row r="239" spans="1:5" ht="12.75">
      <c r="A239" s="7"/>
      <c r="B239" s="7"/>
      <c r="C239" s="7"/>
      <c r="D239" s="7"/>
      <c r="E239" s="7"/>
    </row>
    <row r="240" spans="1:5" ht="12.75">
      <c r="A240" s="7"/>
      <c r="B240" s="7"/>
      <c r="C240" s="7"/>
      <c r="D240" s="7"/>
      <c r="E240" s="7"/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/>
      <c r="E242" s="7"/>
    </row>
    <row r="243" spans="1:5" ht="12.75">
      <c r="A243" s="7"/>
      <c r="B243" s="7"/>
      <c r="C243" s="7"/>
      <c r="D243" s="7"/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6" spans="1:5" ht="12.75">
      <c r="A276" s="7"/>
      <c r="B276" s="7"/>
      <c r="C276" s="7"/>
      <c r="D276" s="7"/>
      <c r="E276" s="7"/>
    </row>
    <row r="277" spans="1:5" ht="12.75">
      <c r="A277" s="7"/>
      <c r="B277" s="7"/>
      <c r="C277" s="7"/>
      <c r="D277" s="7"/>
      <c r="E277" s="7"/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1" spans="1:5" ht="12.75">
      <c r="A281" s="7"/>
      <c r="B281" s="7"/>
      <c r="C281" s="7"/>
      <c r="D281" s="7"/>
      <c r="E281" s="7"/>
    </row>
    <row r="282" spans="1:5" ht="12.75">
      <c r="A282" s="7"/>
      <c r="B282" s="7"/>
      <c r="C282" s="7"/>
      <c r="D282" s="7"/>
      <c r="E282" s="7"/>
    </row>
    <row r="283" spans="1:5" ht="12.75">
      <c r="A283" s="7"/>
      <c r="B283" s="7"/>
      <c r="C283" s="7"/>
      <c r="D283" s="7"/>
      <c r="E283" s="7"/>
    </row>
    <row r="284" spans="1:5" ht="12.75">
      <c r="A284" s="7"/>
      <c r="B284" s="7"/>
      <c r="C284" s="7"/>
      <c r="D284" s="7"/>
      <c r="E284" s="7"/>
    </row>
    <row r="285" spans="1:5" ht="12.75">
      <c r="A285" s="7"/>
      <c r="B285" s="7"/>
      <c r="C285" s="7"/>
      <c r="D285" s="7"/>
      <c r="E285" s="7"/>
    </row>
    <row r="286" spans="1:5" ht="12.75">
      <c r="A286" s="7"/>
      <c r="B286" s="7"/>
      <c r="C286" s="7"/>
      <c r="D286" s="7"/>
      <c r="E286" s="7"/>
    </row>
    <row r="287" spans="1:5" ht="12.75">
      <c r="A287" s="7"/>
      <c r="B287" s="7"/>
      <c r="C287" s="7"/>
      <c r="D287" s="7"/>
      <c r="E287" s="7"/>
    </row>
    <row r="288" spans="1:5" ht="12.75">
      <c r="A288" s="7"/>
      <c r="B288" s="7"/>
      <c r="C288" s="7"/>
      <c r="D288" s="7"/>
      <c r="E288" s="7"/>
    </row>
    <row r="289" spans="1:5" ht="12.75">
      <c r="A289" s="7"/>
      <c r="B289" s="7"/>
      <c r="C289" s="7"/>
      <c r="D289" s="7"/>
      <c r="E289" s="7"/>
    </row>
    <row r="290" spans="1:5" ht="12.75">
      <c r="A290" s="7"/>
      <c r="B290" s="7"/>
      <c r="C290" s="7"/>
      <c r="D290" s="7"/>
      <c r="E290" s="7"/>
    </row>
    <row r="291" spans="1:5" ht="12.75">
      <c r="A291" s="7"/>
      <c r="B291" s="7"/>
      <c r="C291" s="7"/>
      <c r="D291" s="7"/>
      <c r="E291" s="7"/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/>
      <c r="E293" s="7"/>
    </row>
    <row r="294" spans="1:5" ht="12.75">
      <c r="A294" s="7"/>
      <c r="B294" s="7"/>
      <c r="C294" s="7"/>
      <c r="D294" s="7"/>
      <c r="E294" s="7"/>
    </row>
    <row r="295" spans="1:5" ht="12.75">
      <c r="A295" s="7"/>
      <c r="B295" s="7"/>
      <c r="C295" s="7"/>
      <c r="D295" s="7"/>
      <c r="E295" s="7"/>
    </row>
    <row r="296" spans="1:5" ht="12.75">
      <c r="A296" s="7"/>
      <c r="B296" s="7"/>
      <c r="C296" s="7"/>
      <c r="D296" s="7"/>
      <c r="E296" s="7"/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/>
      <c r="E298" s="7"/>
    </row>
    <row r="299" spans="1:5" ht="12.75">
      <c r="A299" s="7"/>
      <c r="B299" s="7"/>
      <c r="C299" s="7"/>
      <c r="D299" s="7"/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1" spans="1:5" ht="12.75">
      <c r="A331" s="7"/>
      <c r="B331" s="7"/>
      <c r="C331" s="7"/>
      <c r="D331" s="7"/>
      <c r="E331" s="7"/>
    </row>
    <row r="332" spans="1:5" ht="12.75">
      <c r="A332" s="7"/>
      <c r="B332" s="7"/>
      <c r="C332" s="7"/>
      <c r="D332" s="7"/>
      <c r="E332" s="7"/>
    </row>
    <row r="333" spans="1:5" ht="12.75">
      <c r="A333" s="7"/>
      <c r="B333" s="7"/>
      <c r="C333" s="7"/>
      <c r="D333" s="7"/>
      <c r="E333" s="7"/>
    </row>
    <row r="334" spans="1:5" ht="12.75">
      <c r="A334" s="7"/>
      <c r="B334" s="7"/>
      <c r="C334" s="7"/>
      <c r="D334" s="7"/>
      <c r="E334" s="7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</sheetData>
  <sheetProtection/>
  <mergeCells count="9">
    <mergeCell ref="B2:I2"/>
    <mergeCell ref="A5:A10"/>
    <mergeCell ref="A11:A16"/>
    <mergeCell ref="A17:A22"/>
    <mergeCell ref="A47:A52"/>
    <mergeCell ref="A23:A28"/>
    <mergeCell ref="A29:A34"/>
    <mergeCell ref="A35:A40"/>
    <mergeCell ref="A41:A4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:E6"/>
    </sheetView>
  </sheetViews>
  <sheetFormatPr defaultColWidth="9.00390625" defaultRowHeight="12.75"/>
  <cols>
    <col min="1" max="1" width="9.125" style="1" customWidth="1"/>
    <col min="2" max="3" width="17.00390625" style="1" customWidth="1"/>
    <col min="4" max="4" width="17.75390625" style="1" customWidth="1"/>
    <col min="5" max="6" width="15.25390625" style="5" customWidth="1"/>
    <col min="7" max="7" width="13.875" style="5" customWidth="1"/>
    <col min="8" max="8" width="14.125" style="5" customWidth="1"/>
    <col min="9" max="9" width="11.25390625" style="5" customWidth="1"/>
    <col min="10" max="10" width="14.125" style="5" customWidth="1"/>
    <col min="11" max="13" width="9.125" style="5" customWidth="1"/>
    <col min="14" max="14" width="14.25390625" style="5" customWidth="1"/>
    <col min="15" max="15" width="11.625" style="5" customWidth="1"/>
    <col min="16" max="17" width="12.875" style="5" customWidth="1"/>
    <col min="18" max="18" width="10.875" style="5" customWidth="1"/>
    <col min="19" max="19" width="16.875" style="5" customWidth="1"/>
    <col min="20" max="20" width="9.125" style="5" customWidth="1"/>
    <col min="21" max="16384" width="9.125" style="1" customWidth="1"/>
  </cols>
  <sheetData>
    <row r="1" ht="13.5" thickBot="1"/>
    <row r="2" spans="2:18" ht="45.75" customHeight="1" thickBot="1">
      <c r="B2" s="174" t="s">
        <v>156</v>
      </c>
      <c r="C2" s="175"/>
      <c r="D2" s="175"/>
      <c r="E2" s="175"/>
      <c r="F2" s="17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4" spans="1:6" ht="91.5" customHeight="1" thickBot="1">
      <c r="A4" s="58" t="s">
        <v>136</v>
      </c>
      <c r="B4" s="58" t="s">
        <v>38</v>
      </c>
      <c r="C4" s="58" t="s">
        <v>152</v>
      </c>
      <c r="D4" s="58" t="s">
        <v>153</v>
      </c>
      <c r="E4" s="58" t="s">
        <v>155</v>
      </c>
      <c r="F4" s="58" t="s">
        <v>154</v>
      </c>
    </row>
    <row r="5" spans="1:6" ht="13.5" thickBot="1">
      <c r="A5" s="177">
        <v>1</v>
      </c>
      <c r="B5" s="220" t="s">
        <v>151</v>
      </c>
      <c r="C5" s="220">
        <v>300</v>
      </c>
      <c r="D5" s="222">
        <v>25</v>
      </c>
      <c r="E5" s="222">
        <v>30</v>
      </c>
      <c r="F5" s="10">
        <f>C5*D5*E5</f>
        <v>225000</v>
      </c>
    </row>
    <row r="6" spans="1:6" ht="13.5" thickBot="1">
      <c r="A6" s="178"/>
      <c r="B6" s="144" t="s">
        <v>69</v>
      </c>
      <c r="C6" s="144">
        <v>6000</v>
      </c>
      <c r="D6" s="223">
        <v>0.15</v>
      </c>
      <c r="E6" s="223">
        <v>5</v>
      </c>
      <c r="F6" s="10">
        <f>C6*D6*E6</f>
        <v>4500</v>
      </c>
    </row>
    <row r="7" spans="1:6" ht="13.5" thickBot="1">
      <c r="A7" s="178"/>
      <c r="B7" s="2"/>
      <c r="C7" s="2"/>
      <c r="D7" s="11"/>
      <c r="E7" s="11"/>
      <c r="F7" s="10">
        <f>C7*D7*E7</f>
        <v>0</v>
      </c>
    </row>
    <row r="8" spans="1:6" ht="13.5" thickBot="1">
      <c r="A8" s="178"/>
      <c r="B8" s="2"/>
      <c r="C8" s="2"/>
      <c r="D8" s="11"/>
      <c r="E8" s="11"/>
      <c r="F8" s="10">
        <f>C8*D8*E8</f>
        <v>0</v>
      </c>
    </row>
    <row r="9" spans="1:6" ht="12.75">
      <c r="A9" s="178"/>
      <c r="B9" s="2"/>
      <c r="C9" s="2"/>
      <c r="D9" s="11"/>
      <c r="E9" s="11"/>
      <c r="F9" s="10">
        <f>C9*D9*E9</f>
        <v>0</v>
      </c>
    </row>
    <row r="10" spans="1:6" ht="18.75" thickBot="1">
      <c r="A10" s="179"/>
      <c r="B10" s="59" t="s">
        <v>150</v>
      </c>
      <c r="C10" s="60"/>
      <c r="D10" s="60"/>
      <c r="E10" s="61"/>
      <c r="F10" s="62">
        <f>SUM(F5:F9)</f>
        <v>229500</v>
      </c>
    </row>
    <row r="11" spans="1:6" ht="13.5" thickBot="1">
      <c r="A11" s="177">
        <v>2</v>
      </c>
      <c r="B11" s="9" t="s">
        <v>69</v>
      </c>
      <c r="C11" s="9">
        <v>6000</v>
      </c>
      <c r="D11" s="11">
        <v>0.15</v>
      </c>
      <c r="E11" s="10">
        <v>9</v>
      </c>
      <c r="F11" s="10">
        <f>C11*D11*E11</f>
        <v>8100</v>
      </c>
    </row>
    <row r="12" spans="1:6" ht="13.5" thickBot="1">
      <c r="A12" s="178"/>
      <c r="B12" s="2"/>
      <c r="C12" s="2"/>
      <c r="D12" s="11"/>
      <c r="E12" s="11"/>
      <c r="F12" s="10">
        <f>C12*D12*E12</f>
        <v>0</v>
      </c>
    </row>
    <row r="13" spans="1:6" ht="13.5" thickBot="1">
      <c r="A13" s="178"/>
      <c r="B13" s="2"/>
      <c r="C13" s="2"/>
      <c r="D13" s="11"/>
      <c r="E13" s="11"/>
      <c r="F13" s="10">
        <f>C13*D13*E13</f>
        <v>0</v>
      </c>
    </row>
    <row r="14" spans="1:6" ht="13.5" thickBot="1">
      <c r="A14" s="178"/>
      <c r="B14" s="2"/>
      <c r="C14" s="2"/>
      <c r="D14" s="11"/>
      <c r="E14" s="11"/>
      <c r="F14" s="10">
        <f>C14*D14*E14</f>
        <v>0</v>
      </c>
    </row>
    <row r="15" spans="1:6" ht="12.75">
      <c r="A15" s="178"/>
      <c r="B15" s="2"/>
      <c r="C15" s="2"/>
      <c r="D15" s="11"/>
      <c r="E15" s="11"/>
      <c r="F15" s="10">
        <f>C15*D15*E15</f>
        <v>0</v>
      </c>
    </row>
    <row r="16" spans="1:6" ht="18.75" thickBot="1">
      <c r="A16" s="179"/>
      <c r="B16" s="59" t="s">
        <v>150</v>
      </c>
      <c r="C16" s="60"/>
      <c r="D16" s="60"/>
      <c r="E16" s="61"/>
      <c r="F16" s="62">
        <f>SUM(F11:F15)</f>
        <v>8100</v>
      </c>
    </row>
    <row r="17" spans="1:6" ht="13.5" thickBot="1">
      <c r="A17" s="177">
        <v>3</v>
      </c>
      <c r="B17" s="9" t="s">
        <v>69</v>
      </c>
      <c r="C17" s="9"/>
      <c r="D17" s="10"/>
      <c r="E17" s="10"/>
      <c r="F17" s="10">
        <f>C17*D17*E17</f>
        <v>0</v>
      </c>
    </row>
    <row r="18" spans="1:6" ht="13.5" thickBot="1">
      <c r="A18" s="178"/>
      <c r="B18" s="2"/>
      <c r="C18" s="2"/>
      <c r="D18" s="11"/>
      <c r="E18" s="11"/>
      <c r="F18" s="10">
        <f>C18*D18*E18</f>
        <v>0</v>
      </c>
    </row>
    <row r="19" spans="1:6" ht="13.5" thickBot="1">
      <c r="A19" s="178"/>
      <c r="B19" s="2"/>
      <c r="C19" s="2"/>
      <c r="D19" s="11"/>
      <c r="E19" s="11"/>
      <c r="F19" s="10">
        <f>C19*D19*E19</f>
        <v>0</v>
      </c>
    </row>
    <row r="20" spans="1:6" ht="13.5" thickBot="1">
      <c r="A20" s="178"/>
      <c r="B20" s="2"/>
      <c r="C20" s="2"/>
      <c r="D20" s="11"/>
      <c r="E20" s="11"/>
      <c r="F20" s="10">
        <f>C20*D20*E20</f>
        <v>0</v>
      </c>
    </row>
    <row r="21" spans="1:6" ht="12.75">
      <c r="A21" s="178"/>
      <c r="B21" s="2"/>
      <c r="C21" s="2"/>
      <c r="D21" s="11"/>
      <c r="E21" s="11"/>
      <c r="F21" s="10">
        <f>C21*D21*E21</f>
        <v>0</v>
      </c>
    </row>
    <row r="22" spans="1:6" ht="18.75" thickBot="1">
      <c r="A22" s="179"/>
      <c r="B22" s="59" t="s">
        <v>150</v>
      </c>
      <c r="C22" s="60"/>
      <c r="D22" s="60"/>
      <c r="E22" s="61"/>
      <c r="F22" s="62">
        <f>SUM(F17:F21)</f>
        <v>0</v>
      </c>
    </row>
    <row r="23" spans="1:6" ht="12.75">
      <c r="A23" s="177">
        <v>4</v>
      </c>
      <c r="B23" s="9" t="s">
        <v>69</v>
      </c>
      <c r="C23" s="9"/>
      <c r="D23" s="10"/>
      <c r="E23" s="10"/>
      <c r="F23" s="10"/>
    </row>
    <row r="24" spans="1:6" ht="12.75">
      <c r="A24" s="178"/>
      <c r="B24" s="2"/>
      <c r="C24" s="2"/>
      <c r="D24" s="11"/>
      <c r="E24" s="11"/>
      <c r="F24" s="11"/>
    </row>
    <row r="25" spans="1:6" ht="12.75">
      <c r="A25" s="178"/>
      <c r="B25" s="2"/>
      <c r="C25" s="2"/>
      <c r="D25" s="11"/>
      <c r="E25" s="11"/>
      <c r="F25" s="11"/>
    </row>
    <row r="26" spans="1:6" ht="12.75">
      <c r="A26" s="178"/>
      <c r="B26" s="2"/>
      <c r="C26" s="2"/>
      <c r="D26" s="11"/>
      <c r="E26" s="11"/>
      <c r="F26" s="11"/>
    </row>
    <row r="27" spans="1:6" ht="12.75">
      <c r="A27" s="178"/>
      <c r="B27" s="2"/>
      <c r="C27" s="2"/>
      <c r="D27" s="11"/>
      <c r="E27" s="11"/>
      <c r="F27" s="11"/>
    </row>
    <row r="28" spans="1:6" ht="13.5" thickBot="1">
      <c r="A28" s="179"/>
      <c r="B28" s="12"/>
      <c r="C28" s="12"/>
      <c r="D28" s="13"/>
      <c r="E28" s="13"/>
      <c r="F28" s="13"/>
    </row>
    <row r="29" spans="1:6" ht="12.75">
      <c r="A29" s="177">
        <v>5</v>
      </c>
      <c r="B29" s="9"/>
      <c r="C29" s="9"/>
      <c r="D29" s="10"/>
      <c r="E29" s="10"/>
      <c r="F29" s="10"/>
    </row>
    <row r="30" spans="1:6" ht="12.75">
      <c r="A30" s="178"/>
      <c r="B30" s="2"/>
      <c r="C30" s="2"/>
      <c r="D30" s="11"/>
      <c r="E30" s="11"/>
      <c r="F30" s="11"/>
    </row>
    <row r="31" spans="1:6" ht="12.75">
      <c r="A31" s="178"/>
      <c r="B31" s="2"/>
      <c r="C31" s="2"/>
      <c r="D31" s="11"/>
      <c r="E31" s="11"/>
      <c r="F31" s="11"/>
    </row>
    <row r="32" spans="1:6" ht="12.75">
      <c r="A32" s="178"/>
      <c r="B32" s="2"/>
      <c r="C32" s="2"/>
      <c r="D32" s="11"/>
      <c r="E32" s="11"/>
      <c r="F32" s="11"/>
    </row>
    <row r="33" spans="1:6" ht="12.75">
      <c r="A33" s="178"/>
      <c r="B33" s="2"/>
      <c r="C33" s="2"/>
      <c r="D33" s="11"/>
      <c r="E33" s="11"/>
      <c r="F33" s="11"/>
    </row>
    <row r="34" spans="1:6" ht="13.5" thickBot="1">
      <c r="A34" s="179"/>
      <c r="B34" s="12"/>
      <c r="C34" s="12"/>
      <c r="D34" s="13"/>
      <c r="E34" s="13"/>
      <c r="F34" s="13"/>
    </row>
    <row r="35" spans="1:6" ht="12.75">
      <c r="A35" s="177">
        <v>6</v>
      </c>
      <c r="B35" s="9" t="s">
        <v>69</v>
      </c>
      <c r="C35" s="9"/>
      <c r="D35" s="10"/>
      <c r="E35" s="10"/>
      <c r="F35" s="10"/>
    </row>
    <row r="36" spans="1:6" ht="12.75">
      <c r="A36" s="178"/>
      <c r="B36" s="2"/>
      <c r="C36" s="2"/>
      <c r="D36" s="11"/>
      <c r="E36" s="11"/>
      <c r="F36" s="11"/>
    </row>
    <row r="37" spans="1:6" ht="12.75">
      <c r="A37" s="178"/>
      <c r="B37" s="2"/>
      <c r="C37" s="2"/>
      <c r="D37" s="11"/>
      <c r="E37" s="11"/>
      <c r="F37" s="11"/>
    </row>
    <row r="38" spans="1:6" ht="12.75">
      <c r="A38" s="178"/>
      <c r="B38" s="2"/>
      <c r="C38" s="2"/>
      <c r="D38" s="11"/>
      <c r="E38" s="11"/>
      <c r="F38" s="11"/>
    </row>
    <row r="39" spans="1:6" ht="12.75">
      <c r="A39" s="178"/>
      <c r="B39" s="2"/>
      <c r="C39" s="2"/>
      <c r="D39" s="11"/>
      <c r="E39" s="11"/>
      <c r="F39" s="11"/>
    </row>
    <row r="40" spans="1:6" ht="13.5" thickBot="1">
      <c r="A40" s="179"/>
      <c r="B40" s="12"/>
      <c r="C40" s="12"/>
      <c r="D40" s="13"/>
      <c r="E40" s="13"/>
      <c r="F40" s="13"/>
    </row>
    <row r="41" spans="1:6" ht="12.75">
      <c r="A41" s="177">
        <v>7</v>
      </c>
      <c r="B41" s="9" t="s">
        <v>69</v>
      </c>
      <c r="C41" s="9"/>
      <c r="D41" s="10"/>
      <c r="E41" s="10"/>
      <c r="F41" s="10"/>
    </row>
    <row r="42" spans="1:6" ht="12.75">
      <c r="A42" s="178"/>
      <c r="B42" s="2"/>
      <c r="C42" s="2"/>
      <c r="D42" s="11"/>
      <c r="E42" s="11"/>
      <c r="F42" s="11"/>
    </row>
    <row r="43" spans="1:6" ht="12.75">
      <c r="A43" s="178"/>
      <c r="B43" s="2"/>
      <c r="C43" s="2"/>
      <c r="D43" s="11"/>
      <c r="E43" s="11"/>
      <c r="F43" s="11"/>
    </row>
    <row r="44" spans="1:6" ht="12.75">
      <c r="A44" s="178"/>
      <c r="B44" s="2"/>
      <c r="C44" s="2"/>
      <c r="D44" s="11"/>
      <c r="E44" s="11"/>
      <c r="F44" s="11"/>
    </row>
    <row r="45" spans="1:6" ht="12.75">
      <c r="A45" s="178"/>
      <c r="B45" s="2"/>
      <c r="C45" s="2"/>
      <c r="D45" s="11"/>
      <c r="E45" s="11"/>
      <c r="F45" s="11"/>
    </row>
    <row r="46" spans="1:6" ht="13.5" thickBot="1">
      <c r="A46" s="179"/>
      <c r="B46" s="12"/>
      <c r="C46" s="12"/>
      <c r="D46" s="13"/>
      <c r="E46" s="13"/>
      <c r="F46" s="13"/>
    </row>
    <row r="47" spans="1:6" ht="12.75">
      <c r="A47" s="177">
        <v>8</v>
      </c>
      <c r="B47" s="9" t="s">
        <v>69</v>
      </c>
      <c r="C47" s="9"/>
      <c r="D47" s="10"/>
      <c r="E47" s="10"/>
      <c r="F47" s="10"/>
    </row>
    <row r="48" spans="1:6" ht="12.75">
      <c r="A48" s="178"/>
      <c r="B48" s="2"/>
      <c r="C48" s="2"/>
      <c r="D48" s="11"/>
      <c r="E48" s="11"/>
      <c r="F48" s="11"/>
    </row>
    <row r="49" spans="1:6" ht="12.75">
      <c r="A49" s="178"/>
      <c r="B49" s="2"/>
      <c r="C49" s="2"/>
      <c r="D49" s="11"/>
      <c r="E49" s="11"/>
      <c r="F49" s="11"/>
    </row>
    <row r="50" spans="1:6" ht="12.75">
      <c r="A50" s="178"/>
      <c r="B50" s="2"/>
      <c r="C50" s="2"/>
      <c r="D50" s="11"/>
      <c r="E50" s="11"/>
      <c r="F50" s="11"/>
    </row>
    <row r="51" spans="1:6" ht="12.75">
      <c r="A51" s="178"/>
      <c r="B51" s="2"/>
      <c r="C51" s="2"/>
      <c r="D51" s="11"/>
      <c r="E51" s="11"/>
      <c r="F51" s="11"/>
    </row>
    <row r="52" spans="1:6" ht="13.5" thickBot="1">
      <c r="A52" s="179"/>
      <c r="B52" s="12"/>
      <c r="C52" s="12"/>
      <c r="D52" s="13"/>
      <c r="E52" s="13"/>
      <c r="F52" s="13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6"/>
      <c r="C58" s="6"/>
      <c r="D58" s="5"/>
    </row>
    <row r="59" spans="1:4" ht="12.75">
      <c r="A59" s="5"/>
      <c r="B59" s="6"/>
      <c r="C59" s="6"/>
      <c r="D59" s="5"/>
    </row>
    <row r="60" spans="1:4" ht="12.75">
      <c r="A60" s="5"/>
      <c r="B60" s="6"/>
      <c r="C60" s="6"/>
      <c r="D60" s="5"/>
    </row>
    <row r="61" spans="1:4" ht="12.75">
      <c r="A61" s="5"/>
      <c r="B61" s="6"/>
      <c r="C61" s="6"/>
      <c r="D61" s="5"/>
    </row>
    <row r="62" spans="1:4" ht="12.75">
      <c r="A62" s="5"/>
      <c r="B62" s="6"/>
      <c r="C62" s="6"/>
      <c r="D62" s="5"/>
    </row>
    <row r="63" spans="1:4" ht="12.75">
      <c r="A63" s="5"/>
      <c r="B63" s="6"/>
      <c r="C63" s="6"/>
      <c r="D63" s="5"/>
    </row>
    <row r="64" spans="1:4" ht="12.75">
      <c r="A64" s="5"/>
      <c r="B64" s="6"/>
      <c r="C64" s="6"/>
      <c r="D64" s="5"/>
    </row>
    <row r="65" spans="1:4" ht="12.75">
      <c r="A65" s="5"/>
      <c r="B65" s="6"/>
      <c r="C65" s="6"/>
      <c r="D65" s="5"/>
    </row>
    <row r="66" spans="2:3" s="5" customFormat="1" ht="12.75">
      <c r="B66" s="6"/>
      <c r="C66" s="6"/>
    </row>
    <row r="67" spans="2:3" s="5" customFormat="1" ht="12.75">
      <c r="B67" s="6"/>
      <c r="C67" s="6"/>
    </row>
    <row r="68" spans="2:3" s="5" customFormat="1" ht="12.75">
      <c r="B68" s="6"/>
      <c r="C68" s="6"/>
    </row>
    <row r="69" spans="2:3" s="5" customFormat="1" ht="12.75">
      <c r="B69" s="6"/>
      <c r="C69" s="6"/>
    </row>
    <row r="70" spans="2:3" s="5" customFormat="1" ht="12.75">
      <c r="B70" s="6"/>
      <c r="C70" s="6"/>
    </row>
    <row r="71" spans="2:3" s="5" customFormat="1" ht="12.75">
      <c r="B71" s="6"/>
      <c r="C71" s="6"/>
    </row>
    <row r="72" spans="2:3" s="5" customFormat="1" ht="12.75">
      <c r="B72" s="6"/>
      <c r="C72" s="6"/>
    </row>
    <row r="73" spans="2:3" s="5" customFormat="1" ht="12.75">
      <c r="B73" s="6"/>
      <c r="C73" s="6"/>
    </row>
    <row r="74" spans="2:3" s="5" customFormat="1" ht="12.75">
      <c r="B74" s="6"/>
      <c r="C74" s="6"/>
    </row>
    <row r="75" spans="2:3" s="5" customFormat="1" ht="12.75">
      <c r="B75" s="6"/>
      <c r="C75" s="6"/>
    </row>
    <row r="76" spans="2:3" s="5" customFormat="1" ht="12.75">
      <c r="B76" s="6"/>
      <c r="C76" s="6"/>
    </row>
    <row r="77" spans="2:3" s="5" customFormat="1" ht="12.75">
      <c r="B77" s="6"/>
      <c r="C77" s="6"/>
    </row>
    <row r="78" spans="2:3" s="5" customFormat="1" ht="12.75">
      <c r="B78" s="6"/>
      <c r="C78" s="6"/>
    </row>
    <row r="79" spans="2:3" s="5" customFormat="1" ht="12.75">
      <c r="B79" s="6"/>
      <c r="C79" s="6"/>
    </row>
    <row r="80" spans="2:3" s="5" customFormat="1" ht="12.75">
      <c r="B80" s="6"/>
      <c r="C80" s="6"/>
    </row>
    <row r="81" spans="2:3" s="5" customFormat="1" ht="12.75">
      <c r="B81" s="6"/>
      <c r="C81" s="6"/>
    </row>
    <row r="82" spans="2:3" s="5" customFormat="1" ht="12.75">
      <c r="B82" s="6"/>
      <c r="C82" s="6"/>
    </row>
    <row r="83" spans="2:3" s="5" customFormat="1" ht="12.75">
      <c r="B83" s="6"/>
      <c r="C83" s="6"/>
    </row>
    <row r="84" spans="2:3" s="5" customFormat="1" ht="12.75">
      <c r="B84" s="6"/>
      <c r="C84" s="6"/>
    </row>
    <row r="85" spans="2:3" s="5" customFormat="1" ht="12.75">
      <c r="B85" s="6"/>
      <c r="C85" s="6"/>
    </row>
    <row r="86" spans="2:3" s="5" customFormat="1" ht="12.75">
      <c r="B86" s="6"/>
      <c r="C86" s="6"/>
    </row>
    <row r="87" spans="2:3" s="5" customFormat="1" ht="12.75">
      <c r="B87" s="6"/>
      <c r="C87" s="6"/>
    </row>
    <row r="88" s="5" customFormat="1" ht="12.75"/>
    <row r="89" spans="2:3" s="5" customFormat="1" ht="12.75">
      <c r="B89" s="6"/>
      <c r="C89" s="6"/>
    </row>
    <row r="90" spans="2:3" s="5" customFormat="1" ht="12.75">
      <c r="B90" s="6"/>
      <c r="C90" s="6"/>
    </row>
    <row r="91" spans="2:3" s="5" customFormat="1" ht="12.75">
      <c r="B91" s="6"/>
      <c r="C91" s="6"/>
    </row>
    <row r="92" spans="2:3" s="5" customFormat="1" ht="12.75">
      <c r="B92" s="6"/>
      <c r="C92" s="6"/>
    </row>
    <row r="93" spans="2:3" s="5" customFormat="1" ht="12.75">
      <c r="B93" s="6"/>
      <c r="C93" s="6"/>
    </row>
    <row r="94" spans="2:3" s="5" customFormat="1" ht="12.75">
      <c r="B94" s="6"/>
      <c r="C94" s="6"/>
    </row>
    <row r="95" spans="2:3" s="5" customFormat="1" ht="12.75">
      <c r="B95" s="6"/>
      <c r="C95" s="6"/>
    </row>
    <row r="96" spans="2:3" s="5" customFormat="1" ht="12.75">
      <c r="B96" s="6"/>
      <c r="C96" s="6"/>
    </row>
    <row r="97" spans="2:3" s="5" customFormat="1" ht="12.75">
      <c r="B97" s="6"/>
      <c r="C97" s="6"/>
    </row>
    <row r="98" spans="2:3" s="5" customFormat="1" ht="12.75">
      <c r="B98" s="6"/>
      <c r="C98" s="6"/>
    </row>
    <row r="99" spans="2:3" s="5" customFormat="1" ht="12.75">
      <c r="B99" s="6"/>
      <c r="C99" s="6"/>
    </row>
    <row r="100" spans="2:3" s="5" customFormat="1" ht="12.75">
      <c r="B100" s="6"/>
      <c r="C100" s="6"/>
    </row>
    <row r="101" spans="2:3" s="5" customFormat="1" ht="12.75">
      <c r="B101" s="6"/>
      <c r="C101" s="6"/>
    </row>
    <row r="102" s="5" customFormat="1" ht="12.75"/>
    <row r="103" s="5" customFormat="1" ht="12.75"/>
    <row r="104" spans="5:20" s="7" customFormat="1" ht="12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5:20" s="7" customFormat="1" ht="12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5:20" s="7" customFormat="1" ht="12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5:20" s="7" customFormat="1" ht="12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5:20" s="7" customFormat="1" ht="12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5:20" s="7" customFormat="1" ht="12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5:20" s="7" customFormat="1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5:20" s="7" customFormat="1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5:20" s="7" customFormat="1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5:20" s="7" customFormat="1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5:20" s="7" customFormat="1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5:20" s="7" customFormat="1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5:20" s="7" customFormat="1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5:20" s="7" customFormat="1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5:20" s="7" customFormat="1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5:20" s="7" customFormat="1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5:20" s="7" customFormat="1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5:20" s="7" customFormat="1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5:20" s="7" customFormat="1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5:20" s="7" customFormat="1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5:20" s="7" customFormat="1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5:20" s="7" customFormat="1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5:20" s="7" customFormat="1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5:20" s="7" customFormat="1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5:20" s="7" customFormat="1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5:20" s="7" customFormat="1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5:20" s="7" customFormat="1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5:20" s="7" customFormat="1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5:20" s="7" customFormat="1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5:20" s="7" customFormat="1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5:20" s="7" customFormat="1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5:20" s="7" customFormat="1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5:20" s="7" customFormat="1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5:20" s="7" customFormat="1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5:20" s="7" customFormat="1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5:20" s="7" customFormat="1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5:20" s="7" customFormat="1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5:20" s="7" customFormat="1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5:20" s="7" customFormat="1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5:20" s="7" customFormat="1" ht="12.7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5:20" s="7" customFormat="1" ht="12.7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5:20" s="7" customFormat="1" ht="12.7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5:20" s="7" customFormat="1" ht="12.7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5:20" s="7" customFormat="1" ht="12.7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5:20" s="7" customFormat="1" ht="12.7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5:20" s="7" customFormat="1" ht="12.7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5:20" s="7" customFormat="1" ht="12.7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5:20" s="7" customFormat="1" ht="12.7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5:20" s="7" customFormat="1" ht="12.7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5:20" s="7" customFormat="1" ht="12.7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5:20" s="7" customFormat="1" ht="12.7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5:20" s="7" customFormat="1" ht="12.7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5:20" s="7" customFormat="1" ht="12.7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5:20" s="7" customFormat="1" ht="12.7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</sheetData>
  <sheetProtection/>
  <mergeCells count="9">
    <mergeCell ref="B2:F2"/>
    <mergeCell ref="A47:A52"/>
    <mergeCell ref="A23:A28"/>
    <mergeCell ref="A29:A34"/>
    <mergeCell ref="A35:A40"/>
    <mergeCell ref="A41:A46"/>
    <mergeCell ref="A5:A10"/>
    <mergeCell ref="A11:A16"/>
    <mergeCell ref="A17:A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E8"/>
    </sheetView>
  </sheetViews>
  <sheetFormatPr defaultColWidth="9.00390625" defaultRowHeight="12.75"/>
  <cols>
    <col min="1" max="1" width="9.125" style="1" customWidth="1"/>
    <col min="2" max="3" width="17.00390625" style="1" customWidth="1"/>
    <col min="4" max="4" width="14.125" style="1" customWidth="1"/>
    <col min="5" max="5" width="22.625" style="1" customWidth="1"/>
    <col min="6" max="7" width="15.25390625" style="5" customWidth="1"/>
    <col min="8" max="8" width="13.875" style="5" customWidth="1"/>
    <col min="9" max="9" width="14.125" style="5" customWidth="1"/>
    <col min="10" max="10" width="11.25390625" style="5" customWidth="1"/>
    <col min="11" max="11" width="14.125" style="5" customWidth="1"/>
    <col min="12" max="14" width="9.125" style="5" customWidth="1"/>
    <col min="15" max="15" width="14.25390625" style="5" customWidth="1"/>
    <col min="16" max="16" width="11.625" style="5" customWidth="1"/>
    <col min="17" max="18" width="12.875" style="5" customWidth="1"/>
    <col min="19" max="19" width="10.875" style="5" customWidth="1"/>
    <col min="20" max="20" width="16.875" style="5" customWidth="1"/>
    <col min="21" max="21" width="9.125" style="5" customWidth="1"/>
    <col min="22" max="16384" width="9.125" style="1" customWidth="1"/>
  </cols>
  <sheetData>
    <row r="1" spans="2:19" ht="45.75" customHeight="1" thickBot="1">
      <c r="B1" s="180" t="s">
        <v>148</v>
      </c>
      <c r="C1" s="181"/>
      <c r="D1" s="181"/>
      <c r="E1" s="18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6" ht="91.5" customHeight="1" thickBot="1">
      <c r="A3" s="53" t="s">
        <v>136</v>
      </c>
      <c r="B3" s="53" t="s">
        <v>36</v>
      </c>
      <c r="C3" s="53" t="s">
        <v>61</v>
      </c>
      <c r="D3" s="53" t="s">
        <v>62</v>
      </c>
      <c r="E3" s="53" t="s">
        <v>37</v>
      </c>
      <c r="F3" s="53" t="s">
        <v>149</v>
      </c>
    </row>
    <row r="4" spans="1:6" ht="13.5" thickBot="1">
      <c r="A4" s="183">
        <v>1</v>
      </c>
      <c r="B4" s="220" t="s">
        <v>56</v>
      </c>
      <c r="C4" s="220">
        <v>1</v>
      </c>
      <c r="D4" s="220">
        <v>20</v>
      </c>
      <c r="E4" s="222">
        <v>10</v>
      </c>
      <c r="F4" s="10">
        <f>C4*D4*E4*1000</f>
        <v>200000</v>
      </c>
    </row>
    <row r="5" spans="1:6" ht="13.5" thickBot="1">
      <c r="A5" s="184"/>
      <c r="B5" s="144" t="s">
        <v>57</v>
      </c>
      <c r="C5" s="144">
        <v>1</v>
      </c>
      <c r="D5" s="144">
        <v>23</v>
      </c>
      <c r="E5" s="223">
        <v>8</v>
      </c>
      <c r="F5" s="10">
        <f>C5*D5*E5*1000</f>
        <v>184000</v>
      </c>
    </row>
    <row r="6" spans="1:6" ht="13.5" thickBot="1">
      <c r="A6" s="184"/>
      <c r="B6" s="144" t="s">
        <v>58</v>
      </c>
      <c r="C6" s="144">
        <v>28</v>
      </c>
      <c r="D6" s="144">
        <f>300*15/1000</f>
        <v>4.5</v>
      </c>
      <c r="E6" s="223">
        <f>120/15</f>
        <v>8</v>
      </c>
      <c r="F6" s="10">
        <f>C6*D6*E6*1000</f>
        <v>1008000</v>
      </c>
    </row>
    <row r="7" spans="1:6" ht="13.5" thickBot="1">
      <c r="A7" s="184"/>
      <c r="B7" s="144" t="s">
        <v>59</v>
      </c>
      <c r="C7" s="144">
        <v>0.5</v>
      </c>
      <c r="D7" s="144">
        <v>15</v>
      </c>
      <c r="E7" s="223">
        <v>5</v>
      </c>
      <c r="F7" s="10">
        <f>C7*D7*E7*1000</f>
        <v>37500</v>
      </c>
    </row>
    <row r="8" spans="1:6" ht="25.5">
      <c r="A8" s="184"/>
      <c r="B8" s="144" t="s">
        <v>60</v>
      </c>
      <c r="C8" s="144">
        <v>1.5</v>
      </c>
      <c r="D8" s="144"/>
      <c r="E8" s="223">
        <v>30</v>
      </c>
      <c r="F8" s="10">
        <f>C8*D8*E8*1000</f>
        <v>0</v>
      </c>
    </row>
    <row r="9" spans="1:6" ht="18.75" thickBot="1">
      <c r="A9" s="185"/>
      <c r="B9" s="54" t="s">
        <v>150</v>
      </c>
      <c r="C9" s="119">
        <f>SUM(C4:C8)</f>
        <v>32</v>
      </c>
      <c r="D9" s="55"/>
      <c r="E9" s="56"/>
      <c r="F9" s="57">
        <f>SUM(F4:F8)</f>
        <v>1429500</v>
      </c>
    </row>
    <row r="10" spans="1:6" ht="13.5" thickBot="1">
      <c r="A10" s="183">
        <v>2</v>
      </c>
      <c r="B10" s="9" t="s">
        <v>57</v>
      </c>
      <c r="C10" s="9">
        <v>2</v>
      </c>
      <c r="D10" s="9">
        <v>20</v>
      </c>
      <c r="E10" s="10">
        <v>10</v>
      </c>
      <c r="F10" s="10">
        <f>C10*D10*E10*1000</f>
        <v>400000</v>
      </c>
    </row>
    <row r="11" spans="1:6" ht="13.5" thickBot="1">
      <c r="A11" s="184"/>
      <c r="B11" s="2" t="s">
        <v>56</v>
      </c>
      <c r="C11" s="2">
        <v>2</v>
      </c>
      <c r="D11" s="2">
        <v>20</v>
      </c>
      <c r="E11" s="11">
        <v>10</v>
      </c>
      <c r="F11" s="10">
        <f>C11*D11*E11*1000</f>
        <v>400000</v>
      </c>
    </row>
    <row r="12" spans="1:6" ht="13.5" thickBot="1">
      <c r="A12" s="184"/>
      <c r="B12" s="2" t="s">
        <v>197</v>
      </c>
      <c r="C12" s="2">
        <v>5</v>
      </c>
      <c r="D12" s="2">
        <v>5</v>
      </c>
      <c r="E12" s="11">
        <v>18</v>
      </c>
      <c r="F12" s="10">
        <f>C12*D12*E12*1000</f>
        <v>450000</v>
      </c>
    </row>
    <row r="13" spans="1:6" ht="13.5" thickBot="1">
      <c r="A13" s="184"/>
      <c r="B13" s="2" t="s">
        <v>68</v>
      </c>
      <c r="C13" s="2"/>
      <c r="D13" s="2"/>
      <c r="E13" s="11"/>
      <c r="F13" s="10">
        <f>C13*D13*E13*1000</f>
        <v>0</v>
      </c>
    </row>
    <row r="14" spans="1:6" ht="12.75">
      <c r="A14" s="184"/>
      <c r="B14" s="2"/>
      <c r="C14" s="2"/>
      <c r="D14" s="2"/>
      <c r="E14" s="11"/>
      <c r="F14" s="10">
        <f>C14*D14*E14*1000</f>
        <v>0</v>
      </c>
    </row>
    <row r="15" spans="1:6" ht="18.75" thickBot="1">
      <c r="A15" s="185"/>
      <c r="B15" s="54" t="s">
        <v>150</v>
      </c>
      <c r="C15" s="55"/>
      <c r="D15" s="55"/>
      <c r="E15" s="56"/>
      <c r="F15" s="57">
        <f>SUM(F10:F14)</f>
        <v>1250000</v>
      </c>
    </row>
    <row r="16" spans="1:6" ht="13.5" thickBot="1">
      <c r="A16" s="183">
        <v>3</v>
      </c>
      <c r="B16" s="9" t="s">
        <v>59</v>
      </c>
      <c r="C16" s="9">
        <v>0.08</v>
      </c>
      <c r="D16" s="9">
        <v>15</v>
      </c>
      <c r="E16" s="10">
        <v>5</v>
      </c>
      <c r="F16" s="10">
        <f>C16*D16*E16*1000</f>
        <v>6000</v>
      </c>
    </row>
    <row r="17" spans="1:6" ht="13.5" thickBot="1">
      <c r="A17" s="184"/>
      <c r="B17" s="2" t="s">
        <v>66</v>
      </c>
      <c r="C17" s="2">
        <v>0.02</v>
      </c>
      <c r="D17" s="2">
        <v>3</v>
      </c>
      <c r="E17" s="11">
        <v>10</v>
      </c>
      <c r="F17" s="10">
        <f>C17*D17*E17*1000</f>
        <v>600</v>
      </c>
    </row>
    <row r="18" spans="1:6" ht="13.5" thickBot="1">
      <c r="A18" s="184"/>
      <c r="B18" s="2" t="s">
        <v>68</v>
      </c>
      <c r="C18" s="2">
        <v>0.5</v>
      </c>
      <c r="D18" s="2">
        <v>3</v>
      </c>
      <c r="E18" s="11">
        <v>30</v>
      </c>
      <c r="F18" s="10">
        <f>C18*D18*E18*1000</f>
        <v>45000</v>
      </c>
    </row>
    <row r="19" spans="1:6" ht="13.5" thickBot="1">
      <c r="A19" s="184"/>
      <c r="B19" s="2" t="s">
        <v>67</v>
      </c>
      <c r="C19" s="2">
        <v>1</v>
      </c>
      <c r="D19" s="2">
        <v>3</v>
      </c>
      <c r="E19" s="11">
        <v>30</v>
      </c>
      <c r="F19" s="10">
        <f>C19*D19*E19*1000</f>
        <v>90000</v>
      </c>
    </row>
    <row r="20" spans="1:6" ht="12.75">
      <c r="A20" s="184"/>
      <c r="B20" s="2"/>
      <c r="C20" s="2"/>
      <c r="D20" s="2"/>
      <c r="E20" s="11"/>
      <c r="F20" s="10">
        <f>C20*D20*E20*1000</f>
        <v>0</v>
      </c>
    </row>
    <row r="21" spans="1:6" ht="18.75" thickBot="1">
      <c r="A21" s="185"/>
      <c r="B21" s="54" t="s">
        <v>150</v>
      </c>
      <c r="C21" s="55"/>
      <c r="D21" s="55"/>
      <c r="E21" s="56"/>
      <c r="F21" s="57">
        <f>SUM(F16:F20)</f>
        <v>141600</v>
      </c>
    </row>
    <row r="22" spans="1:6" ht="12.75">
      <c r="A22" s="183">
        <v>4</v>
      </c>
      <c r="B22" s="9"/>
      <c r="C22" s="9"/>
      <c r="D22" s="9"/>
      <c r="E22" s="10"/>
      <c r="F22" s="10"/>
    </row>
    <row r="23" spans="1:6" ht="12.75">
      <c r="A23" s="184"/>
      <c r="B23" s="2"/>
      <c r="C23" s="2"/>
      <c r="D23" s="2"/>
      <c r="E23" s="11"/>
      <c r="F23" s="11"/>
    </row>
    <row r="24" spans="1:6" ht="12.75">
      <c r="A24" s="184"/>
      <c r="B24" s="2"/>
      <c r="C24" s="2"/>
      <c r="D24" s="2"/>
      <c r="E24" s="11"/>
      <c r="F24" s="11"/>
    </row>
    <row r="25" spans="1:6" ht="12.75">
      <c r="A25" s="184"/>
      <c r="B25" s="2"/>
      <c r="C25" s="2"/>
      <c r="D25" s="2"/>
      <c r="E25" s="11"/>
      <c r="F25" s="11"/>
    </row>
    <row r="26" spans="1:6" ht="12.75">
      <c r="A26" s="184"/>
      <c r="B26" s="2"/>
      <c r="C26" s="2"/>
      <c r="D26" s="2"/>
      <c r="E26" s="11"/>
      <c r="F26" s="11"/>
    </row>
    <row r="27" spans="1:6" ht="13.5" thickBot="1">
      <c r="A27" s="185"/>
      <c r="B27" s="12"/>
      <c r="C27" s="12"/>
      <c r="D27" s="12"/>
      <c r="E27" s="13"/>
      <c r="F27" s="13"/>
    </row>
    <row r="28" spans="1:6" ht="12.75">
      <c r="A28" s="183">
        <v>5</v>
      </c>
      <c r="B28" s="9"/>
      <c r="C28" s="9"/>
      <c r="D28" s="9"/>
      <c r="E28" s="10"/>
      <c r="F28" s="10"/>
    </row>
    <row r="29" spans="1:6" ht="12.75">
      <c r="A29" s="184"/>
      <c r="B29" s="2"/>
      <c r="C29" s="2"/>
      <c r="D29" s="2"/>
      <c r="E29" s="11"/>
      <c r="F29" s="11"/>
    </row>
    <row r="30" spans="1:6" ht="12.75">
      <c r="A30" s="184"/>
      <c r="B30" s="2"/>
      <c r="C30" s="2"/>
      <c r="D30" s="2"/>
      <c r="E30" s="11"/>
      <c r="F30" s="11"/>
    </row>
    <row r="31" spans="1:6" ht="12.75">
      <c r="A31" s="184"/>
      <c r="B31" s="2"/>
      <c r="C31" s="2"/>
      <c r="D31" s="2"/>
      <c r="E31" s="11"/>
      <c r="F31" s="11"/>
    </row>
    <row r="32" spans="1:6" ht="12.75">
      <c r="A32" s="184"/>
      <c r="B32" s="2"/>
      <c r="C32" s="2"/>
      <c r="D32" s="2"/>
      <c r="E32" s="11"/>
      <c r="F32" s="11"/>
    </row>
    <row r="33" spans="1:6" ht="13.5" thickBot="1">
      <c r="A33" s="185"/>
      <c r="B33" s="12"/>
      <c r="C33" s="12"/>
      <c r="D33" s="12"/>
      <c r="E33" s="13"/>
      <c r="F33" s="13"/>
    </row>
    <row r="34" spans="1:6" ht="12.75">
      <c r="A34" s="183">
        <v>6</v>
      </c>
      <c r="B34" s="9"/>
      <c r="C34" s="9"/>
      <c r="D34" s="9"/>
      <c r="E34" s="10"/>
      <c r="F34" s="10"/>
    </row>
    <row r="35" spans="1:6" ht="12.75">
      <c r="A35" s="184"/>
      <c r="B35" s="2"/>
      <c r="C35" s="2"/>
      <c r="D35" s="2"/>
      <c r="E35" s="11"/>
      <c r="F35" s="11"/>
    </row>
    <row r="36" spans="1:6" ht="12.75">
      <c r="A36" s="184"/>
      <c r="B36" s="2"/>
      <c r="C36" s="2"/>
      <c r="D36" s="2"/>
      <c r="E36" s="11"/>
      <c r="F36" s="11"/>
    </row>
    <row r="37" spans="1:6" ht="12.75">
      <c r="A37" s="184"/>
      <c r="B37" s="2"/>
      <c r="C37" s="2"/>
      <c r="D37" s="2"/>
      <c r="E37" s="11"/>
      <c r="F37" s="11"/>
    </row>
    <row r="38" spans="1:6" ht="12.75">
      <c r="A38" s="184"/>
      <c r="B38" s="2"/>
      <c r="C38" s="2"/>
      <c r="D38" s="2"/>
      <c r="E38" s="11"/>
      <c r="F38" s="11"/>
    </row>
    <row r="39" spans="1:6" ht="13.5" thickBot="1">
      <c r="A39" s="185"/>
      <c r="B39" s="12"/>
      <c r="C39" s="12"/>
      <c r="D39" s="12"/>
      <c r="E39" s="13"/>
      <c r="F39" s="13"/>
    </row>
    <row r="40" spans="1:6" ht="12.75">
      <c r="A40" s="183">
        <v>7</v>
      </c>
      <c r="B40" s="9"/>
      <c r="C40" s="9"/>
      <c r="D40" s="9"/>
      <c r="E40" s="10"/>
      <c r="F40" s="10"/>
    </row>
    <row r="41" spans="1:6" ht="12.75">
      <c r="A41" s="184"/>
      <c r="B41" s="2"/>
      <c r="C41" s="2"/>
      <c r="D41" s="2"/>
      <c r="E41" s="11"/>
      <c r="F41" s="11"/>
    </row>
    <row r="42" spans="1:6" ht="12.75">
      <c r="A42" s="184"/>
      <c r="B42" s="2"/>
      <c r="C42" s="2"/>
      <c r="D42" s="2"/>
      <c r="E42" s="11"/>
      <c r="F42" s="11"/>
    </row>
    <row r="43" spans="1:6" ht="13.5" thickBot="1">
      <c r="A43" s="185"/>
      <c r="B43" s="12"/>
      <c r="C43" s="2"/>
      <c r="D43" s="2"/>
      <c r="E43" s="11"/>
      <c r="F43" s="11"/>
    </row>
    <row r="44" spans="1:6" ht="12.75">
      <c r="A44" s="183">
        <v>8</v>
      </c>
      <c r="B44" s="9"/>
      <c r="C44" s="9"/>
      <c r="D44" s="9"/>
      <c r="E44" s="10"/>
      <c r="F44" s="10"/>
    </row>
    <row r="45" spans="1:6" ht="12.75">
      <c r="A45" s="184"/>
      <c r="B45" s="2"/>
      <c r="C45" s="2"/>
      <c r="D45" s="2"/>
      <c r="E45" s="11"/>
      <c r="F45" s="11"/>
    </row>
    <row r="46" spans="1:6" ht="12.75">
      <c r="A46" s="184"/>
      <c r="B46" s="2"/>
      <c r="C46" s="2"/>
      <c r="D46" s="2"/>
      <c r="E46" s="11"/>
      <c r="F46" s="11"/>
    </row>
    <row r="47" spans="1:6" ht="12.75">
      <c r="A47" s="184"/>
      <c r="B47" s="2"/>
      <c r="C47" s="2"/>
      <c r="D47" s="2"/>
      <c r="E47" s="11"/>
      <c r="F47" s="11"/>
    </row>
    <row r="48" spans="1:6" ht="12.75">
      <c r="A48" s="184"/>
      <c r="B48" s="2"/>
      <c r="C48" s="2"/>
      <c r="D48" s="2"/>
      <c r="E48" s="11"/>
      <c r="F48" s="11"/>
    </row>
    <row r="49" spans="1:6" ht="13.5" thickBot="1">
      <c r="A49" s="185"/>
      <c r="B49" s="12"/>
      <c r="C49" s="12"/>
      <c r="D49" s="12"/>
      <c r="E49" s="13"/>
      <c r="F49" s="13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6"/>
      <c r="C55" s="6"/>
      <c r="D55" s="5"/>
      <c r="E55" s="5"/>
    </row>
    <row r="56" spans="1:5" ht="12.75">
      <c r="A56" s="5"/>
      <c r="B56" s="6"/>
      <c r="C56" s="6"/>
      <c r="D56" s="5"/>
      <c r="E56" s="5"/>
    </row>
    <row r="57" spans="1:5" ht="12.75">
      <c r="A57" s="5"/>
      <c r="B57" s="6"/>
      <c r="C57" s="6"/>
      <c r="D57" s="5"/>
      <c r="E57" s="5"/>
    </row>
    <row r="58" spans="1:5" ht="12.75">
      <c r="A58" s="5"/>
      <c r="B58" s="6"/>
      <c r="C58" s="6"/>
      <c r="D58" s="5"/>
      <c r="E58" s="5"/>
    </row>
    <row r="59" spans="1:5" ht="12.75">
      <c r="A59" s="5"/>
      <c r="B59" s="6"/>
      <c r="C59" s="6"/>
      <c r="D59" s="5"/>
      <c r="E59" s="5"/>
    </row>
    <row r="60" spans="1:5" ht="12.75">
      <c r="A60" s="5"/>
      <c r="B60" s="6"/>
      <c r="C60" s="6"/>
      <c r="D60" s="5"/>
      <c r="E60" s="5"/>
    </row>
    <row r="61" spans="1:5" ht="12.75">
      <c r="A61" s="5"/>
      <c r="B61" s="6"/>
      <c r="C61" s="6"/>
      <c r="D61" s="5"/>
      <c r="E61" s="5"/>
    </row>
    <row r="62" spans="1:5" ht="12.75">
      <c r="A62" s="5"/>
      <c r="B62" s="6"/>
      <c r="C62" s="6"/>
      <c r="D62" s="5"/>
      <c r="E62" s="5"/>
    </row>
    <row r="63" spans="1:5" ht="12.75">
      <c r="A63" s="5"/>
      <c r="B63" s="6"/>
      <c r="C63" s="6"/>
      <c r="D63" s="5"/>
      <c r="E63" s="5"/>
    </row>
    <row r="64" spans="1:5" ht="12.75">
      <c r="A64" s="5"/>
      <c r="B64" s="6"/>
      <c r="C64" s="6"/>
      <c r="D64" s="5"/>
      <c r="E64" s="5"/>
    </row>
    <row r="65" spans="2:3" s="5" customFormat="1" ht="12.75">
      <c r="B65" s="6"/>
      <c r="C65" s="6"/>
    </row>
    <row r="66" spans="2:3" s="5" customFormat="1" ht="12.75">
      <c r="B66" s="6"/>
      <c r="C66" s="6"/>
    </row>
    <row r="67" spans="2:3" s="5" customFormat="1" ht="12.75">
      <c r="B67" s="6"/>
      <c r="C67" s="6"/>
    </row>
    <row r="68" spans="2:3" s="5" customFormat="1" ht="12.75">
      <c r="B68" s="6"/>
      <c r="C68" s="6"/>
    </row>
    <row r="69" spans="2:3" s="5" customFormat="1" ht="12.75">
      <c r="B69" s="6"/>
      <c r="C69" s="6"/>
    </row>
    <row r="70" spans="2:3" s="5" customFormat="1" ht="12.75">
      <c r="B70" s="6"/>
      <c r="C70" s="6"/>
    </row>
    <row r="71" spans="2:3" s="5" customFormat="1" ht="12.75">
      <c r="B71" s="6"/>
      <c r="C71" s="6"/>
    </row>
    <row r="72" spans="2:3" s="5" customFormat="1" ht="12.75">
      <c r="B72" s="6"/>
      <c r="C72" s="6"/>
    </row>
    <row r="73" spans="2:3" s="5" customFormat="1" ht="12.75">
      <c r="B73" s="6"/>
      <c r="C73" s="6"/>
    </row>
    <row r="74" spans="2:3" s="5" customFormat="1" ht="12.75">
      <c r="B74" s="6"/>
      <c r="C74" s="6"/>
    </row>
    <row r="75" spans="2:3" s="5" customFormat="1" ht="12.75">
      <c r="B75" s="6"/>
      <c r="C75" s="6"/>
    </row>
    <row r="76" spans="2:3" s="5" customFormat="1" ht="12.75">
      <c r="B76" s="6"/>
      <c r="C76" s="6"/>
    </row>
    <row r="77" spans="2:3" s="5" customFormat="1" ht="12.75">
      <c r="B77" s="6"/>
      <c r="C77" s="6"/>
    </row>
    <row r="78" spans="2:3" s="5" customFormat="1" ht="12.75">
      <c r="B78" s="6"/>
      <c r="C78" s="6"/>
    </row>
    <row r="79" spans="2:3" s="5" customFormat="1" ht="12.75">
      <c r="B79" s="6"/>
      <c r="C79" s="6"/>
    </row>
    <row r="80" spans="2:3" s="5" customFormat="1" ht="12.75">
      <c r="B80" s="6"/>
      <c r="C80" s="6"/>
    </row>
    <row r="81" spans="2:3" s="5" customFormat="1" ht="12.75">
      <c r="B81" s="6"/>
      <c r="C81" s="6"/>
    </row>
    <row r="82" spans="2:3" s="5" customFormat="1" ht="12.75">
      <c r="B82" s="6"/>
      <c r="C82" s="6"/>
    </row>
    <row r="83" spans="2:3" s="5" customFormat="1" ht="12.75">
      <c r="B83" s="6"/>
      <c r="C83" s="6"/>
    </row>
    <row r="84" spans="2:3" s="5" customFormat="1" ht="12.75">
      <c r="B84" s="6"/>
      <c r="C84" s="6"/>
    </row>
    <row r="85" s="5" customFormat="1" ht="12.75"/>
    <row r="86" spans="2:3" s="5" customFormat="1" ht="12.75">
      <c r="B86" s="6"/>
      <c r="C86" s="6"/>
    </row>
    <row r="87" spans="2:3" s="5" customFormat="1" ht="12.75">
      <c r="B87" s="6"/>
      <c r="C87" s="6"/>
    </row>
    <row r="88" spans="2:3" s="5" customFormat="1" ht="12.75">
      <c r="B88" s="6"/>
      <c r="C88" s="6"/>
    </row>
    <row r="89" spans="2:3" s="5" customFormat="1" ht="12.75">
      <c r="B89" s="6"/>
      <c r="C89" s="6"/>
    </row>
    <row r="90" spans="2:3" s="5" customFormat="1" ht="12.75">
      <c r="B90" s="6"/>
      <c r="C90" s="6"/>
    </row>
    <row r="91" spans="2:3" s="5" customFormat="1" ht="12.75">
      <c r="B91" s="6"/>
      <c r="C91" s="6"/>
    </row>
    <row r="92" spans="2:3" s="5" customFormat="1" ht="12.75">
      <c r="B92" s="6"/>
      <c r="C92" s="6"/>
    </row>
    <row r="93" spans="2:3" s="5" customFormat="1" ht="12.75">
      <c r="B93" s="6"/>
      <c r="C93" s="6"/>
    </row>
    <row r="94" spans="2:3" s="5" customFormat="1" ht="12.75">
      <c r="B94" s="6"/>
      <c r="C94" s="6"/>
    </row>
    <row r="95" spans="2:3" s="5" customFormat="1" ht="12.75">
      <c r="B95" s="6"/>
      <c r="C95" s="6"/>
    </row>
    <row r="96" spans="2:3" s="5" customFormat="1" ht="12.75">
      <c r="B96" s="6"/>
      <c r="C96" s="6"/>
    </row>
    <row r="97" spans="2:3" s="5" customFormat="1" ht="12.75">
      <c r="B97" s="6"/>
      <c r="C97" s="6"/>
    </row>
    <row r="98" spans="2:3" s="5" customFormat="1" ht="12.75">
      <c r="B98" s="6"/>
      <c r="C98" s="6"/>
    </row>
    <row r="99" s="5" customFormat="1" ht="12.75"/>
    <row r="100" s="5" customFormat="1" ht="12.75"/>
    <row r="101" spans="6:21" s="7" customFormat="1" ht="12.7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6:21" s="7" customFormat="1" ht="12.7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6:21" s="7" customFormat="1" ht="12.7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6:21" s="7" customFormat="1" ht="12.7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6:21" s="7" customFormat="1" ht="12.7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6:21" s="7" customFormat="1" ht="12.7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6:21" s="7" customFormat="1" ht="12.7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6:21" s="7" customFormat="1" ht="12.7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6:21" s="7" customFormat="1" ht="12.7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6:21" s="7" customFormat="1" ht="12.7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6:21" s="7" customFormat="1" ht="12.7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6:21" s="7" customFormat="1" ht="12.7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6:21" s="7" customFormat="1" ht="12.7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6:21" s="7" customFormat="1" ht="12.7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6:21" s="7" customFormat="1" ht="12.7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6:21" s="7" customFormat="1" ht="12.7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6:21" s="7" customFormat="1" ht="12.7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6:21" s="7" customFormat="1" ht="12.7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6:21" s="7" customFormat="1" ht="12.7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6:21" s="7" customFormat="1" ht="12.7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6:21" s="7" customFormat="1" ht="12.7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6:21" s="7" customFormat="1" ht="12.7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6:21" s="7" customFormat="1" ht="12.7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6:21" s="7" customFormat="1" ht="12.7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6:21" s="7" customFormat="1" ht="12.7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6:21" s="7" customFormat="1" ht="12.7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6:21" s="7" customFormat="1" ht="12.7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6:21" s="7" customFormat="1" ht="12.7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6:21" s="7" customFormat="1" ht="12.7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6:21" s="7" customFormat="1" ht="12.7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6:21" s="7" customFormat="1" ht="12.7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6:21" s="7" customFormat="1" ht="12.7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6:21" s="7" customFormat="1" ht="12.7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6:21" s="7" customFormat="1" ht="12.7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6:21" s="7" customFormat="1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6:21" s="7" customFormat="1" ht="12.7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6:21" s="7" customFormat="1" ht="12.7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6:21" s="7" customFormat="1" ht="12.7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6:21" s="7" customFormat="1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6:21" s="7" customFormat="1" ht="12.7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6:21" s="7" customFormat="1" ht="12.7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6:21" s="7" customFormat="1" ht="12.7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6:21" s="7" customFormat="1" ht="12.7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6:21" s="7" customFormat="1" ht="12.7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6:21" s="7" customFormat="1" ht="12.7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6:21" s="7" customFormat="1" ht="12.7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6:21" s="7" customFormat="1" ht="12.7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6:21" s="7" customFormat="1" ht="12.7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6:21" s="7" customFormat="1" ht="12.7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6:21" s="7" customFormat="1" ht="12.7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6:21" s="7" customFormat="1" ht="12.7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6:21" s="7" customFormat="1" ht="12.7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6:21" s="7" customFormat="1" ht="12.7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6:21" s="7" customFormat="1" ht="12.7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4" spans="1:5" ht="12.75">
      <c r="A184" s="7"/>
      <c r="B184" s="7"/>
      <c r="C184" s="7"/>
      <c r="D184" s="7"/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  <row r="196" spans="1:5" ht="12.75">
      <c r="A196" s="7"/>
      <c r="B196" s="7"/>
      <c r="C196" s="7"/>
      <c r="D196" s="7"/>
      <c r="E196" s="7"/>
    </row>
    <row r="197" spans="1:5" ht="12.75">
      <c r="A197" s="7"/>
      <c r="B197" s="7"/>
      <c r="C197" s="7"/>
      <c r="D197" s="7"/>
      <c r="E197" s="7"/>
    </row>
    <row r="198" spans="1:5" ht="12.75">
      <c r="A198" s="7"/>
      <c r="B198" s="7"/>
      <c r="C198" s="7"/>
      <c r="D198" s="7"/>
      <c r="E198" s="7"/>
    </row>
    <row r="199" spans="1:5" ht="12.75">
      <c r="A199" s="7"/>
      <c r="B199" s="7"/>
      <c r="C199" s="7"/>
      <c r="D199" s="7"/>
      <c r="E199" s="7"/>
    </row>
    <row r="200" spans="1:5" ht="12.75">
      <c r="A200" s="7"/>
      <c r="B200" s="7"/>
      <c r="C200" s="7"/>
      <c r="D200" s="7"/>
      <c r="E200" s="7"/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/>
      <c r="E202" s="7"/>
    </row>
    <row r="203" spans="1:5" ht="12.75">
      <c r="A203" s="7"/>
      <c r="B203" s="7"/>
      <c r="C203" s="7"/>
      <c r="D203" s="7"/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7"/>
      <c r="B217" s="7"/>
      <c r="C217" s="7"/>
      <c r="D217" s="7"/>
      <c r="E217" s="7"/>
    </row>
    <row r="218" spans="1:5" ht="12.75">
      <c r="A218" s="7"/>
      <c r="B218" s="7"/>
      <c r="C218" s="7"/>
      <c r="D218" s="7"/>
      <c r="E218" s="7"/>
    </row>
    <row r="219" spans="1:5" ht="12.75">
      <c r="A219" s="7"/>
      <c r="B219" s="7"/>
      <c r="C219" s="7"/>
      <c r="D219" s="7"/>
      <c r="E219" s="7"/>
    </row>
    <row r="220" spans="1:5" ht="12.75">
      <c r="A220" s="7"/>
      <c r="B220" s="7"/>
      <c r="C220" s="7"/>
      <c r="D220" s="7"/>
      <c r="E220" s="7"/>
    </row>
    <row r="221" spans="1:5" ht="12.75">
      <c r="A221" s="7"/>
      <c r="B221" s="7"/>
      <c r="C221" s="7"/>
      <c r="D221" s="7"/>
      <c r="E221" s="7"/>
    </row>
    <row r="222" spans="1:5" ht="12.75">
      <c r="A222" s="7"/>
      <c r="B222" s="7"/>
      <c r="C222" s="7"/>
      <c r="D222" s="7"/>
      <c r="E222" s="7"/>
    </row>
    <row r="223" spans="1:5" ht="12.75">
      <c r="A223" s="7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1:5" ht="12.75">
      <c r="A226" s="7"/>
      <c r="B226" s="7"/>
      <c r="C226" s="7"/>
      <c r="D226" s="7"/>
      <c r="E226" s="7"/>
    </row>
    <row r="227" spans="1:5" ht="12.75">
      <c r="A227" s="7"/>
      <c r="B227" s="7"/>
      <c r="C227" s="7"/>
      <c r="D227" s="7"/>
      <c r="E227" s="7"/>
    </row>
    <row r="228" spans="1:5" ht="12.75">
      <c r="A228" s="7"/>
      <c r="B228" s="7"/>
      <c r="C228" s="7"/>
      <c r="D228" s="7"/>
      <c r="E228" s="7"/>
    </row>
    <row r="229" spans="1:5" ht="12.75">
      <c r="A229" s="7"/>
      <c r="B229" s="7"/>
      <c r="C229" s="7"/>
      <c r="D229" s="7"/>
      <c r="E229" s="7"/>
    </row>
    <row r="230" spans="1:5" ht="12.75">
      <c r="A230" s="7"/>
      <c r="B230" s="7"/>
      <c r="C230" s="7"/>
      <c r="D230" s="7"/>
      <c r="E230" s="7"/>
    </row>
    <row r="231" spans="1:5" ht="12.75">
      <c r="A231" s="7"/>
      <c r="B231" s="7"/>
      <c r="C231" s="7"/>
      <c r="D231" s="7"/>
      <c r="E231" s="7"/>
    </row>
    <row r="232" spans="1:5" ht="12.75">
      <c r="A232" s="7"/>
      <c r="B232" s="7"/>
      <c r="C232" s="7"/>
      <c r="D232" s="7"/>
      <c r="E232" s="7"/>
    </row>
    <row r="233" spans="1:5" ht="12.75">
      <c r="A233" s="7"/>
      <c r="B233" s="7"/>
      <c r="C233" s="7"/>
      <c r="D233" s="7"/>
      <c r="E233" s="7"/>
    </row>
    <row r="234" spans="1:5" ht="12.75">
      <c r="A234" s="7"/>
      <c r="B234" s="7"/>
      <c r="C234" s="7"/>
      <c r="D234" s="7"/>
      <c r="E234" s="7"/>
    </row>
    <row r="235" spans="1:5" ht="12.75">
      <c r="A235" s="7"/>
      <c r="B235" s="7"/>
      <c r="C235" s="7"/>
      <c r="D235" s="7"/>
      <c r="E235" s="7"/>
    </row>
    <row r="236" spans="1:5" ht="12.75">
      <c r="A236" s="7"/>
      <c r="B236" s="7"/>
      <c r="C236" s="7"/>
      <c r="D236" s="7"/>
      <c r="E236" s="7"/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/>
      <c r="E238" s="7"/>
    </row>
    <row r="239" spans="1:5" ht="12.75">
      <c r="A239" s="7"/>
      <c r="B239" s="7"/>
      <c r="C239" s="7"/>
      <c r="D239" s="7"/>
      <c r="E239" s="7"/>
    </row>
    <row r="240" spans="1:5" ht="12.75">
      <c r="A240" s="7"/>
      <c r="B240" s="7"/>
      <c r="C240" s="7"/>
      <c r="D240" s="7"/>
      <c r="E240" s="7"/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/>
      <c r="E242" s="7"/>
    </row>
    <row r="243" spans="1:5" ht="12.75">
      <c r="A243" s="7"/>
      <c r="B243" s="7"/>
      <c r="C243" s="7"/>
      <c r="D243" s="7"/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6" spans="1:5" ht="12.75">
      <c r="A276" s="7"/>
      <c r="B276" s="7"/>
      <c r="C276" s="7"/>
      <c r="D276" s="7"/>
      <c r="E276" s="7"/>
    </row>
    <row r="277" spans="1:5" ht="12.75">
      <c r="A277" s="7"/>
      <c r="B277" s="7"/>
      <c r="C277" s="7"/>
      <c r="D277" s="7"/>
      <c r="E277" s="7"/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1" spans="1:5" ht="12.75">
      <c r="A281" s="7"/>
      <c r="B281" s="7"/>
      <c r="C281" s="7"/>
      <c r="D281" s="7"/>
      <c r="E281" s="7"/>
    </row>
    <row r="282" spans="1:5" ht="12.75">
      <c r="A282" s="7"/>
      <c r="B282" s="7"/>
      <c r="C282" s="7"/>
      <c r="D282" s="7"/>
      <c r="E282" s="7"/>
    </row>
    <row r="283" spans="1:5" ht="12.75">
      <c r="A283" s="7"/>
      <c r="B283" s="7"/>
      <c r="C283" s="7"/>
      <c r="D283" s="7"/>
      <c r="E283" s="7"/>
    </row>
    <row r="284" spans="1:5" ht="12.75">
      <c r="A284" s="7"/>
      <c r="B284" s="7"/>
      <c r="C284" s="7"/>
      <c r="D284" s="7"/>
      <c r="E284" s="7"/>
    </row>
    <row r="285" spans="1:5" ht="12.75">
      <c r="A285" s="7"/>
      <c r="B285" s="7"/>
      <c r="C285" s="7"/>
      <c r="D285" s="7"/>
      <c r="E285" s="7"/>
    </row>
    <row r="286" spans="1:5" ht="12.75">
      <c r="A286" s="7"/>
      <c r="B286" s="7"/>
      <c r="C286" s="7"/>
      <c r="D286" s="7"/>
      <c r="E286" s="7"/>
    </row>
    <row r="287" spans="1:5" ht="12.75">
      <c r="A287" s="7"/>
      <c r="B287" s="7"/>
      <c r="C287" s="7"/>
      <c r="D287" s="7"/>
      <c r="E287" s="7"/>
    </row>
    <row r="288" spans="1:5" ht="12.75">
      <c r="A288" s="7"/>
      <c r="B288" s="7"/>
      <c r="C288" s="7"/>
      <c r="D288" s="7"/>
      <c r="E288" s="7"/>
    </row>
    <row r="289" spans="1:5" ht="12.75">
      <c r="A289" s="7"/>
      <c r="B289" s="7"/>
      <c r="C289" s="7"/>
      <c r="D289" s="7"/>
      <c r="E289" s="7"/>
    </row>
    <row r="290" spans="1:5" ht="12.75">
      <c r="A290" s="7"/>
      <c r="B290" s="7"/>
      <c r="C290" s="7"/>
      <c r="D290" s="7"/>
      <c r="E290" s="7"/>
    </row>
    <row r="291" spans="1:5" ht="12.75">
      <c r="A291" s="7"/>
      <c r="B291" s="7"/>
      <c r="C291" s="7"/>
      <c r="D291" s="7"/>
      <c r="E291" s="7"/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/>
      <c r="E293" s="7"/>
    </row>
    <row r="294" spans="1:5" ht="12.75">
      <c r="A294" s="7"/>
      <c r="B294" s="7"/>
      <c r="C294" s="7"/>
      <c r="D294" s="7"/>
      <c r="E294" s="7"/>
    </row>
    <row r="295" spans="1:5" ht="12.75">
      <c r="A295" s="7"/>
      <c r="B295" s="7"/>
      <c r="C295" s="7"/>
      <c r="D295" s="7"/>
      <c r="E295" s="7"/>
    </row>
    <row r="296" spans="1:5" ht="12.75">
      <c r="A296" s="7"/>
      <c r="B296" s="7"/>
      <c r="C296" s="7"/>
      <c r="D296" s="7"/>
      <c r="E296" s="7"/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/>
      <c r="E298" s="7"/>
    </row>
    <row r="299" spans="1:5" ht="12.75">
      <c r="A299" s="7"/>
      <c r="B299" s="7"/>
      <c r="C299" s="7"/>
      <c r="D299" s="7"/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1" spans="1:5" ht="12.75">
      <c r="A331" s="7"/>
      <c r="B331" s="7"/>
      <c r="C331" s="7"/>
      <c r="D331" s="7"/>
      <c r="E331" s="7"/>
    </row>
    <row r="332" spans="1:5" ht="12.75">
      <c r="A332" s="7"/>
      <c r="B332" s="7"/>
      <c r="C332" s="7"/>
      <c r="D332" s="7"/>
      <c r="E332" s="7"/>
    </row>
    <row r="333" spans="1:5" ht="12.75">
      <c r="A333" s="7"/>
      <c r="B333" s="7"/>
      <c r="C333" s="7"/>
      <c r="D333" s="7"/>
      <c r="E333" s="7"/>
    </row>
    <row r="334" spans="1:5" ht="12.75">
      <c r="A334" s="7"/>
      <c r="B334" s="7"/>
      <c r="C334" s="7"/>
      <c r="D334" s="7"/>
      <c r="E334" s="7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</sheetData>
  <sheetProtection/>
  <mergeCells count="9">
    <mergeCell ref="B1:E1"/>
    <mergeCell ref="A4:A9"/>
    <mergeCell ref="A10:A15"/>
    <mergeCell ref="A16:A21"/>
    <mergeCell ref="A44:A49"/>
    <mergeCell ref="A22:A27"/>
    <mergeCell ref="A28:A33"/>
    <mergeCell ref="A34:A39"/>
    <mergeCell ref="A40:A4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6" sqref="N6"/>
    </sheetView>
  </sheetViews>
  <sheetFormatPr defaultColWidth="9.00390625" defaultRowHeight="12.75"/>
  <cols>
    <col min="1" max="1" width="9.125" style="1" customWidth="1"/>
    <col min="2" max="3" width="17.00390625" style="1" customWidth="1"/>
    <col min="4" max="4" width="17.75390625" style="1" customWidth="1"/>
    <col min="5" max="9" width="15.25390625" style="5" customWidth="1"/>
    <col min="10" max="10" width="11.25390625" style="5" customWidth="1"/>
    <col min="11" max="11" width="14.125" style="5" hidden="1" customWidth="1"/>
    <col min="12" max="12" width="9.125" style="5" customWidth="1"/>
    <col min="13" max="13" width="0" style="5" hidden="1" customWidth="1"/>
    <col min="14" max="14" width="9.125" style="5" customWidth="1"/>
    <col min="15" max="15" width="9.625" style="5" hidden="1" customWidth="1"/>
    <col min="16" max="16" width="11.625" style="5" customWidth="1"/>
    <col min="17" max="18" width="12.875" style="5" customWidth="1"/>
    <col min="19" max="19" width="10.875" style="5" customWidth="1"/>
    <col min="20" max="20" width="16.875" style="5" customWidth="1"/>
    <col min="21" max="21" width="9.125" style="5" customWidth="1"/>
    <col min="22" max="16384" width="9.125" style="1" customWidth="1"/>
  </cols>
  <sheetData>
    <row r="1" spans="2:19" ht="45.75" customHeight="1" thickBot="1">
      <c r="B1" s="189" t="s">
        <v>157</v>
      </c>
      <c r="C1" s="190"/>
      <c r="D1" s="190"/>
      <c r="E1" s="190"/>
      <c r="F1" s="190"/>
      <c r="G1" s="190"/>
      <c r="H1" s="190"/>
      <c r="I1" s="191"/>
      <c r="J1" s="8"/>
      <c r="K1" s="8"/>
      <c r="L1" s="8"/>
      <c r="M1" s="8"/>
      <c r="N1" s="8"/>
      <c r="O1" s="8"/>
      <c r="P1" s="8"/>
      <c r="Q1" s="8"/>
      <c r="R1" s="8"/>
      <c r="S1" s="8"/>
    </row>
    <row r="2" spans="10:17" ht="13.5" thickBot="1">
      <c r="J2" s="63"/>
      <c r="K2" s="63"/>
      <c r="L2" s="63"/>
      <c r="M2" s="63"/>
      <c r="N2" s="63"/>
      <c r="O2" s="63"/>
      <c r="P2" s="63"/>
      <c r="Q2" s="63"/>
    </row>
    <row r="3" spans="1:17" ht="91.5" customHeight="1" thickBot="1">
      <c r="A3" s="66" t="s">
        <v>0</v>
      </c>
      <c r="B3" s="66" t="s">
        <v>40</v>
      </c>
      <c r="C3" s="86" t="s">
        <v>41</v>
      </c>
      <c r="D3" s="86" t="s">
        <v>42</v>
      </c>
      <c r="E3" s="86" t="s">
        <v>43</v>
      </c>
      <c r="F3" s="86" t="s">
        <v>160</v>
      </c>
      <c r="G3" s="87" t="s">
        <v>158</v>
      </c>
      <c r="H3" s="89" t="s">
        <v>161</v>
      </c>
      <c r="I3" s="89" t="s">
        <v>159</v>
      </c>
      <c r="J3" s="63"/>
      <c r="K3" s="64"/>
      <c r="L3" s="64"/>
      <c r="M3" s="64"/>
      <c r="N3" s="64"/>
      <c r="O3" s="64"/>
      <c r="P3" s="64"/>
      <c r="Q3" s="63"/>
    </row>
    <row r="4" spans="1:17" ht="12.75">
      <c r="A4" s="195">
        <v>1</v>
      </c>
      <c r="B4" s="67" t="s">
        <v>50</v>
      </c>
      <c r="C4" s="144"/>
      <c r="D4" s="144">
        <v>1</v>
      </c>
      <c r="E4" s="144"/>
      <c r="F4" s="144">
        <v>2000</v>
      </c>
      <c r="G4" s="92">
        <v>0.75</v>
      </c>
      <c r="H4" s="224">
        <v>12</v>
      </c>
      <c r="I4" s="74">
        <f>F4*G4*H4</f>
        <v>18000</v>
      </c>
      <c r="J4" s="63"/>
      <c r="K4" s="63"/>
      <c r="L4" s="65"/>
      <c r="M4" s="63"/>
      <c r="N4" s="65"/>
      <c r="O4" s="63"/>
      <c r="P4" s="65"/>
      <c r="Q4" s="63"/>
    </row>
    <row r="5" spans="1:17" ht="12.75">
      <c r="A5" s="193"/>
      <c r="B5" s="68" t="s">
        <v>51</v>
      </c>
      <c r="C5" s="144">
        <v>1</v>
      </c>
      <c r="D5" s="144"/>
      <c r="E5" s="144"/>
      <c r="F5" s="144">
        <v>3</v>
      </c>
      <c r="G5" s="92">
        <v>5000</v>
      </c>
      <c r="H5" s="224">
        <v>4</v>
      </c>
      <c r="I5" s="74">
        <f>F5*G5*4</f>
        <v>60000</v>
      </c>
      <c r="J5" s="63"/>
      <c r="K5" s="63"/>
      <c r="L5" s="65"/>
      <c r="M5" s="63"/>
      <c r="N5" s="65"/>
      <c r="O5" s="63"/>
      <c r="P5" s="65"/>
      <c r="Q5" s="63"/>
    </row>
    <row r="6" spans="1:17" ht="12.75">
      <c r="A6" s="193"/>
      <c r="B6" s="68" t="s">
        <v>52</v>
      </c>
      <c r="C6" s="144"/>
      <c r="D6" s="144"/>
      <c r="E6" s="144"/>
      <c r="F6" s="144"/>
      <c r="G6" s="92"/>
      <c r="H6" s="224"/>
      <c r="I6" s="74">
        <f>F6*G6*12</f>
        <v>0</v>
      </c>
      <c r="J6" s="63"/>
      <c r="K6" s="63"/>
      <c r="L6" s="65"/>
      <c r="M6" s="63"/>
      <c r="N6" s="65"/>
      <c r="O6" s="63"/>
      <c r="P6" s="65"/>
      <c r="Q6" s="63"/>
    </row>
    <row r="7" spans="1:17" ht="12.75">
      <c r="A7" s="193"/>
      <c r="B7" s="68" t="s">
        <v>53</v>
      </c>
      <c r="C7" s="144">
        <v>1</v>
      </c>
      <c r="D7" s="144">
        <v>1</v>
      </c>
      <c r="E7" s="144"/>
      <c r="F7" s="144">
        <v>4</v>
      </c>
      <c r="G7" s="92">
        <v>1200</v>
      </c>
      <c r="H7" s="224">
        <v>4</v>
      </c>
      <c r="I7" s="74">
        <f>F7*G7*12</f>
        <v>57600</v>
      </c>
      <c r="J7" s="63"/>
      <c r="K7" s="63"/>
      <c r="L7" s="65"/>
      <c r="M7" s="63"/>
      <c r="N7" s="65"/>
      <c r="O7" s="63"/>
      <c r="P7" s="65"/>
      <c r="Q7" s="63"/>
    </row>
    <row r="8" spans="1:17" ht="13.5" thickBot="1">
      <c r="A8" s="193"/>
      <c r="B8" s="69" t="s">
        <v>54</v>
      </c>
      <c r="C8" s="144">
        <v>1</v>
      </c>
      <c r="D8" s="144"/>
      <c r="E8" s="144"/>
      <c r="F8" s="144"/>
      <c r="G8" s="92"/>
      <c r="H8" s="224"/>
      <c r="I8" s="74">
        <f>F8*G8*12</f>
        <v>0</v>
      </c>
      <c r="J8" s="63"/>
      <c r="K8" s="63"/>
      <c r="L8" s="65"/>
      <c r="M8" s="63"/>
      <c r="N8" s="65"/>
      <c r="O8" s="63"/>
      <c r="P8" s="65"/>
      <c r="Q8" s="63"/>
    </row>
    <row r="9" spans="1:17" ht="18.75" thickBot="1">
      <c r="A9" s="193"/>
      <c r="B9" s="72" t="s">
        <v>150</v>
      </c>
      <c r="C9" s="85"/>
      <c r="D9" s="85"/>
      <c r="E9" s="85"/>
      <c r="F9" s="85"/>
      <c r="G9" s="88"/>
      <c r="H9" s="91"/>
      <c r="I9" s="90">
        <f>SUM(I4:I8)</f>
        <v>135600</v>
      </c>
      <c r="J9" s="63"/>
      <c r="K9" s="63"/>
      <c r="L9" s="65"/>
      <c r="M9" s="63"/>
      <c r="N9" s="65"/>
      <c r="O9" s="63"/>
      <c r="P9" s="65"/>
      <c r="Q9" s="63"/>
    </row>
    <row r="10" spans="1:17" ht="12.75">
      <c r="A10" s="192">
        <v>2</v>
      </c>
      <c r="B10" s="78" t="s">
        <v>50</v>
      </c>
      <c r="C10" s="9">
        <v>1</v>
      </c>
      <c r="D10" s="9">
        <v>1</v>
      </c>
      <c r="E10" s="9">
        <v>1</v>
      </c>
      <c r="F10" s="9">
        <v>500</v>
      </c>
      <c r="G10" s="92">
        <v>0.75</v>
      </c>
      <c r="H10" s="82">
        <v>12</v>
      </c>
      <c r="I10" s="74">
        <f>F10*G10*H10</f>
        <v>4500</v>
      </c>
      <c r="J10" s="63"/>
      <c r="K10" s="63"/>
      <c r="L10" s="65"/>
      <c r="M10" s="63"/>
      <c r="N10" s="65"/>
      <c r="O10" s="63"/>
      <c r="P10" s="65"/>
      <c r="Q10" s="63"/>
    </row>
    <row r="11" spans="1:17" ht="12.75">
      <c r="A11" s="192"/>
      <c r="B11" s="79" t="s">
        <v>51</v>
      </c>
      <c r="C11" s="2">
        <v>1</v>
      </c>
      <c r="D11" s="2">
        <v>1</v>
      </c>
      <c r="E11" s="2">
        <v>1</v>
      </c>
      <c r="F11" s="2">
        <v>1.5</v>
      </c>
      <c r="G11" s="93">
        <v>5000</v>
      </c>
      <c r="H11" s="83">
        <v>5</v>
      </c>
      <c r="I11" s="74">
        <f>F11*G11*H11</f>
        <v>37500</v>
      </c>
      <c r="J11" s="63"/>
      <c r="K11" s="63"/>
      <c r="L11" s="63"/>
      <c r="M11" s="63"/>
      <c r="N11" s="63"/>
      <c r="O11" s="63"/>
      <c r="P11" s="63"/>
      <c r="Q11" s="63"/>
    </row>
    <row r="12" spans="1:9" ht="12.75">
      <c r="A12" s="192"/>
      <c r="B12" s="79" t="s">
        <v>52</v>
      </c>
      <c r="C12" s="2"/>
      <c r="D12" s="2"/>
      <c r="E12" s="2"/>
      <c r="F12" s="2"/>
      <c r="G12" s="93"/>
      <c r="H12" s="83"/>
      <c r="I12" s="74">
        <f>F12*G12*H12</f>
        <v>0</v>
      </c>
    </row>
    <row r="13" spans="1:9" ht="12.75">
      <c r="A13" s="192"/>
      <c r="B13" s="79" t="s">
        <v>53</v>
      </c>
      <c r="C13" s="2">
        <v>1</v>
      </c>
      <c r="D13" s="2">
        <v>1</v>
      </c>
      <c r="E13" s="2">
        <v>1</v>
      </c>
      <c r="F13" s="2">
        <v>3</v>
      </c>
      <c r="G13" s="93">
        <v>1500</v>
      </c>
      <c r="H13" s="83">
        <v>2</v>
      </c>
      <c r="I13" s="74">
        <f>F13*G13*H13</f>
        <v>9000</v>
      </c>
    </row>
    <row r="14" spans="1:9" ht="13.5" thickBot="1">
      <c r="A14" s="192"/>
      <c r="B14" s="80" t="s">
        <v>54</v>
      </c>
      <c r="C14" s="4">
        <v>1</v>
      </c>
      <c r="D14" s="4">
        <v>1</v>
      </c>
      <c r="E14" s="4">
        <v>1</v>
      </c>
      <c r="F14" s="4"/>
      <c r="G14" s="94"/>
      <c r="H14" s="84"/>
      <c r="I14" s="74">
        <f>F14*G14*H14</f>
        <v>0</v>
      </c>
    </row>
    <row r="15" spans="1:9" ht="18.75" thickBot="1">
      <c r="A15" s="192"/>
      <c r="B15" s="81" t="s">
        <v>150</v>
      </c>
      <c r="C15" s="75"/>
      <c r="D15" s="75"/>
      <c r="E15" s="75"/>
      <c r="F15" s="75"/>
      <c r="G15" s="76"/>
      <c r="H15" s="76"/>
      <c r="I15" s="77">
        <f>SUM(I10:I14)</f>
        <v>51000</v>
      </c>
    </row>
    <row r="16" spans="1:9" ht="12.75">
      <c r="A16" s="193">
        <v>3</v>
      </c>
      <c r="B16" s="67" t="s">
        <v>50</v>
      </c>
      <c r="C16" s="9"/>
      <c r="D16" s="9">
        <v>1</v>
      </c>
      <c r="E16" s="9"/>
      <c r="F16" s="9">
        <v>600</v>
      </c>
      <c r="G16" s="92">
        <v>0.75</v>
      </c>
      <c r="H16" s="82">
        <v>12</v>
      </c>
      <c r="I16" s="74">
        <f>F16*G16*H16</f>
        <v>5400</v>
      </c>
    </row>
    <row r="17" spans="1:9" ht="12.75">
      <c r="A17" s="193"/>
      <c r="B17" s="68" t="s">
        <v>51</v>
      </c>
      <c r="C17" s="2">
        <v>1</v>
      </c>
      <c r="D17" s="2"/>
      <c r="E17" s="2"/>
      <c r="F17" s="2">
        <v>3</v>
      </c>
      <c r="G17" s="93">
        <v>6000</v>
      </c>
      <c r="H17" s="11">
        <v>2</v>
      </c>
      <c r="I17" s="74">
        <f>F17*G17*H17</f>
        <v>36000</v>
      </c>
    </row>
    <row r="18" spans="1:9" ht="12.75">
      <c r="A18" s="193"/>
      <c r="B18" s="68" t="s">
        <v>52</v>
      </c>
      <c r="C18" s="2"/>
      <c r="D18" s="2"/>
      <c r="E18" s="2"/>
      <c r="F18" s="2"/>
      <c r="G18" s="93"/>
      <c r="H18" s="11"/>
      <c r="I18" s="74">
        <f>F18*G18*H18</f>
        <v>0</v>
      </c>
    </row>
    <row r="19" spans="1:9" ht="12.75">
      <c r="A19" s="193"/>
      <c r="B19" s="68" t="s">
        <v>53</v>
      </c>
      <c r="C19" s="2">
        <v>1</v>
      </c>
      <c r="D19" s="2">
        <v>1</v>
      </c>
      <c r="E19" s="2"/>
      <c r="F19" s="2">
        <v>4</v>
      </c>
      <c r="G19" s="93">
        <v>1200</v>
      </c>
      <c r="H19" s="11">
        <v>2</v>
      </c>
      <c r="I19" s="74">
        <f>F19*G19*H19</f>
        <v>9600</v>
      </c>
    </row>
    <row r="20" spans="1:9" ht="13.5" thickBot="1">
      <c r="A20" s="193"/>
      <c r="B20" s="69" t="s">
        <v>54</v>
      </c>
      <c r="C20" s="12">
        <v>1</v>
      </c>
      <c r="D20" s="12"/>
      <c r="E20" s="4"/>
      <c r="F20" s="4"/>
      <c r="G20" s="94"/>
      <c r="H20" s="15"/>
      <c r="I20" s="74">
        <f>F20*G20*H20</f>
        <v>0</v>
      </c>
    </row>
    <row r="21" spans="1:9" ht="18.75" thickBot="1">
      <c r="A21" s="194"/>
      <c r="B21" s="72" t="s">
        <v>150</v>
      </c>
      <c r="C21" s="69"/>
      <c r="D21" s="69"/>
      <c r="E21" s="69"/>
      <c r="F21" s="69"/>
      <c r="G21" s="70"/>
      <c r="H21" s="70"/>
      <c r="I21" s="71">
        <f>SUM(I16:I20)</f>
        <v>51000</v>
      </c>
    </row>
    <row r="22" spans="1:9" ht="12.75">
      <c r="A22" s="186">
        <v>4</v>
      </c>
      <c r="B22" s="67" t="s">
        <v>50</v>
      </c>
      <c r="C22" s="9"/>
      <c r="D22" s="9">
        <v>1</v>
      </c>
      <c r="E22" s="9"/>
      <c r="F22" s="9"/>
      <c r="G22" s="95"/>
      <c r="H22" s="82"/>
      <c r="I22" s="74">
        <f>F22*G22*H22</f>
        <v>0</v>
      </c>
    </row>
    <row r="23" spans="1:9" ht="12.75">
      <c r="A23" s="187"/>
      <c r="B23" s="68" t="s">
        <v>51</v>
      </c>
      <c r="C23" s="2">
        <v>1</v>
      </c>
      <c r="D23" s="2"/>
      <c r="E23" s="2"/>
      <c r="F23" s="2"/>
      <c r="G23" s="93"/>
      <c r="H23" s="83"/>
      <c r="I23" s="74">
        <f>F23*G23*H23</f>
        <v>0</v>
      </c>
    </row>
    <row r="24" spans="1:9" ht="12.75">
      <c r="A24" s="187"/>
      <c r="B24" s="68" t="s">
        <v>52</v>
      </c>
      <c r="C24" s="2"/>
      <c r="D24" s="2"/>
      <c r="E24" s="2"/>
      <c r="F24" s="2"/>
      <c r="G24" s="93"/>
      <c r="H24" s="83"/>
      <c r="I24" s="74">
        <f>F24*G24*H24</f>
        <v>0</v>
      </c>
    </row>
    <row r="25" spans="1:9" ht="12.75">
      <c r="A25" s="187"/>
      <c r="B25" s="68" t="s">
        <v>53</v>
      </c>
      <c r="C25" s="2">
        <v>1</v>
      </c>
      <c r="D25" s="2">
        <v>1</v>
      </c>
      <c r="E25" s="2"/>
      <c r="F25" s="2"/>
      <c r="G25" s="93"/>
      <c r="H25" s="83"/>
      <c r="I25" s="74">
        <f>F25*G25*H25</f>
        <v>0</v>
      </c>
    </row>
    <row r="26" spans="1:9" ht="13.5" thickBot="1">
      <c r="A26" s="187"/>
      <c r="B26" s="69" t="s">
        <v>54</v>
      </c>
      <c r="C26" s="12">
        <v>1</v>
      </c>
      <c r="D26" s="12"/>
      <c r="E26" s="4"/>
      <c r="F26" s="4"/>
      <c r="G26" s="94"/>
      <c r="H26" s="84"/>
      <c r="I26" s="74">
        <f>F26*G26*H26</f>
        <v>0</v>
      </c>
    </row>
    <row r="27" spans="1:9" ht="18.75" thickBot="1">
      <c r="A27" s="188"/>
      <c r="B27" s="72" t="s">
        <v>150</v>
      </c>
      <c r="C27" s="69"/>
      <c r="D27" s="69"/>
      <c r="E27" s="69"/>
      <c r="F27" s="69"/>
      <c r="G27" s="70"/>
      <c r="H27" s="70"/>
      <c r="I27" s="71">
        <f>SUM(I22:I26)</f>
        <v>0</v>
      </c>
    </row>
    <row r="28" spans="1:9" ht="12.75">
      <c r="A28" s="186">
        <v>5</v>
      </c>
      <c r="B28" s="67" t="s">
        <v>50</v>
      </c>
      <c r="C28" s="9"/>
      <c r="D28" s="9">
        <v>1</v>
      </c>
      <c r="E28" s="9"/>
      <c r="F28" s="9"/>
      <c r="G28" s="95"/>
      <c r="H28" s="82"/>
      <c r="I28" s="74">
        <f>F28*G28*H28</f>
        <v>0</v>
      </c>
    </row>
    <row r="29" spans="1:9" ht="12.75">
      <c r="A29" s="187"/>
      <c r="B29" s="68" t="s">
        <v>51</v>
      </c>
      <c r="C29" s="2">
        <v>1</v>
      </c>
      <c r="D29" s="2"/>
      <c r="E29" s="2"/>
      <c r="F29" s="2"/>
      <c r="G29" s="93"/>
      <c r="H29" s="83"/>
      <c r="I29" s="74">
        <f>F29*G29*H29</f>
        <v>0</v>
      </c>
    </row>
    <row r="30" spans="1:9" ht="12.75">
      <c r="A30" s="187"/>
      <c r="B30" s="68" t="s">
        <v>52</v>
      </c>
      <c r="C30" s="2"/>
      <c r="D30" s="2"/>
      <c r="E30" s="2"/>
      <c r="F30" s="2"/>
      <c r="G30" s="93"/>
      <c r="H30" s="83"/>
      <c r="I30" s="74">
        <f>F30*G30*H30</f>
        <v>0</v>
      </c>
    </row>
    <row r="31" spans="1:9" ht="12.75">
      <c r="A31" s="187"/>
      <c r="B31" s="68" t="s">
        <v>53</v>
      </c>
      <c r="C31" s="2">
        <v>1</v>
      </c>
      <c r="D31" s="2">
        <v>1</v>
      </c>
      <c r="E31" s="2"/>
      <c r="F31" s="2"/>
      <c r="G31" s="93"/>
      <c r="H31" s="83"/>
      <c r="I31" s="74">
        <f>F31*G31*H31</f>
        <v>0</v>
      </c>
    </row>
    <row r="32" spans="1:9" ht="13.5" thickBot="1">
      <c r="A32" s="187"/>
      <c r="B32" s="69" t="s">
        <v>54</v>
      </c>
      <c r="C32" s="12">
        <v>1</v>
      </c>
      <c r="D32" s="12"/>
      <c r="E32" s="4"/>
      <c r="F32" s="4"/>
      <c r="G32" s="94"/>
      <c r="H32" s="84"/>
      <c r="I32" s="74">
        <f>F32*G32*H32</f>
        <v>0</v>
      </c>
    </row>
    <row r="33" spans="1:9" ht="18.75" thickBot="1">
      <c r="A33" s="188"/>
      <c r="B33" s="72" t="s">
        <v>150</v>
      </c>
      <c r="C33" s="69"/>
      <c r="D33" s="69"/>
      <c r="E33" s="69"/>
      <c r="F33" s="69"/>
      <c r="G33" s="70"/>
      <c r="H33" s="70"/>
      <c r="I33" s="71">
        <f>SUM(I28:I32)</f>
        <v>0</v>
      </c>
    </row>
    <row r="34" spans="1:9" ht="12.75">
      <c r="A34" s="186">
        <v>6</v>
      </c>
      <c r="B34" s="67" t="s">
        <v>50</v>
      </c>
      <c r="C34" s="9"/>
      <c r="D34" s="9">
        <v>1</v>
      </c>
      <c r="E34" s="9"/>
      <c r="F34" s="9"/>
      <c r="G34" s="95"/>
      <c r="H34" s="82"/>
      <c r="I34" s="74">
        <f>F34*G34*H34</f>
        <v>0</v>
      </c>
    </row>
    <row r="35" spans="1:9" ht="12.75">
      <c r="A35" s="187"/>
      <c r="B35" s="68" t="s">
        <v>51</v>
      </c>
      <c r="C35" s="2">
        <v>1</v>
      </c>
      <c r="D35" s="2"/>
      <c r="E35" s="2"/>
      <c r="F35" s="2"/>
      <c r="G35" s="93"/>
      <c r="H35" s="83"/>
      <c r="I35" s="74">
        <f>F35*G35*H35</f>
        <v>0</v>
      </c>
    </row>
    <row r="36" spans="1:9" ht="12.75">
      <c r="A36" s="187"/>
      <c r="B36" s="68" t="s">
        <v>52</v>
      </c>
      <c r="C36" s="2"/>
      <c r="D36" s="2"/>
      <c r="E36" s="2"/>
      <c r="F36" s="2"/>
      <c r="G36" s="93"/>
      <c r="H36" s="83"/>
      <c r="I36" s="74">
        <f>F36*G36*H36</f>
        <v>0</v>
      </c>
    </row>
    <row r="37" spans="1:9" ht="12.75">
      <c r="A37" s="187"/>
      <c r="B37" s="68" t="s">
        <v>53</v>
      </c>
      <c r="C37" s="2">
        <v>1</v>
      </c>
      <c r="D37" s="2">
        <v>1</v>
      </c>
      <c r="E37" s="2"/>
      <c r="F37" s="2"/>
      <c r="G37" s="93"/>
      <c r="H37" s="83"/>
      <c r="I37" s="74">
        <f>F37*G37*H37</f>
        <v>0</v>
      </c>
    </row>
    <row r="38" spans="1:9" ht="13.5" thickBot="1">
      <c r="A38" s="187"/>
      <c r="B38" s="69" t="s">
        <v>54</v>
      </c>
      <c r="C38" s="12">
        <v>1</v>
      </c>
      <c r="D38" s="12"/>
      <c r="E38" s="4"/>
      <c r="F38" s="4"/>
      <c r="G38" s="94"/>
      <c r="H38" s="84"/>
      <c r="I38" s="74">
        <f>F38*G38*H38</f>
        <v>0</v>
      </c>
    </row>
    <row r="39" spans="1:9" ht="18.75" thickBot="1">
      <c r="A39" s="188"/>
      <c r="B39" s="72" t="s">
        <v>150</v>
      </c>
      <c r="C39" s="69"/>
      <c r="D39" s="69"/>
      <c r="E39" s="69"/>
      <c r="F39" s="69"/>
      <c r="G39" s="70"/>
      <c r="H39" s="70"/>
      <c r="I39" s="71">
        <f>SUM(I34:I38)</f>
        <v>0</v>
      </c>
    </row>
    <row r="40" spans="1:9" ht="12.75">
      <c r="A40" s="186">
        <v>7</v>
      </c>
      <c r="B40" s="67" t="s">
        <v>50</v>
      </c>
      <c r="C40" s="9"/>
      <c r="D40" s="9">
        <v>1</v>
      </c>
      <c r="E40" s="9"/>
      <c r="F40" s="9"/>
      <c r="G40" s="95"/>
      <c r="H40" s="82"/>
      <c r="I40" s="74">
        <f>F40*G40*H40</f>
        <v>0</v>
      </c>
    </row>
    <row r="41" spans="1:9" ht="12.75">
      <c r="A41" s="187"/>
      <c r="B41" s="68" t="s">
        <v>51</v>
      </c>
      <c r="C41" s="2">
        <v>1</v>
      </c>
      <c r="D41" s="2"/>
      <c r="E41" s="2"/>
      <c r="F41" s="2"/>
      <c r="G41" s="93"/>
      <c r="H41" s="83"/>
      <c r="I41" s="74">
        <f>F41*G41*H41</f>
        <v>0</v>
      </c>
    </row>
    <row r="42" spans="1:9" ht="12.75">
      <c r="A42" s="187"/>
      <c r="B42" s="68" t="s">
        <v>52</v>
      </c>
      <c r="C42" s="2"/>
      <c r="D42" s="2"/>
      <c r="E42" s="2"/>
      <c r="F42" s="2"/>
      <c r="G42" s="93"/>
      <c r="H42" s="83"/>
      <c r="I42" s="74">
        <f>F42*G42*H42</f>
        <v>0</v>
      </c>
    </row>
    <row r="43" spans="1:9" ht="12.75">
      <c r="A43" s="187"/>
      <c r="B43" s="68" t="s">
        <v>53</v>
      </c>
      <c r="C43" s="2">
        <v>1</v>
      </c>
      <c r="D43" s="2">
        <v>1</v>
      </c>
      <c r="E43" s="2"/>
      <c r="F43" s="2"/>
      <c r="G43" s="93"/>
      <c r="H43" s="83"/>
      <c r="I43" s="74">
        <f>F43*G43*H43</f>
        <v>0</v>
      </c>
    </row>
    <row r="44" spans="1:9" ht="13.5" thickBot="1">
      <c r="A44" s="187"/>
      <c r="B44" s="69" t="s">
        <v>54</v>
      </c>
      <c r="C44" s="12">
        <v>1</v>
      </c>
      <c r="D44" s="12"/>
      <c r="E44" s="4"/>
      <c r="F44" s="4"/>
      <c r="G44" s="94"/>
      <c r="H44" s="84"/>
      <c r="I44" s="74">
        <f>F44*G44*H44</f>
        <v>0</v>
      </c>
    </row>
    <row r="45" spans="1:9" ht="18.75" thickBot="1">
      <c r="A45" s="188"/>
      <c r="B45" s="72" t="s">
        <v>150</v>
      </c>
      <c r="C45" s="69"/>
      <c r="D45" s="69"/>
      <c r="E45" s="69"/>
      <c r="F45" s="69"/>
      <c r="G45" s="70"/>
      <c r="H45" s="70"/>
      <c r="I45" s="71">
        <f>SUM(I40:I44)</f>
        <v>0</v>
      </c>
    </row>
    <row r="46" spans="1:9" ht="12.75">
      <c r="A46" s="186">
        <v>8</v>
      </c>
      <c r="B46" s="67" t="s">
        <v>50</v>
      </c>
      <c r="C46" s="9"/>
      <c r="D46" s="9">
        <v>1</v>
      </c>
      <c r="E46" s="9"/>
      <c r="F46" s="9"/>
      <c r="G46" s="95"/>
      <c r="H46" s="82"/>
      <c r="I46" s="74">
        <f>F46*G46*H46</f>
        <v>0</v>
      </c>
    </row>
    <row r="47" spans="1:9" ht="12.75">
      <c r="A47" s="187"/>
      <c r="B47" s="68" t="s">
        <v>51</v>
      </c>
      <c r="C47" s="2">
        <v>1</v>
      </c>
      <c r="D47" s="2"/>
      <c r="E47" s="2"/>
      <c r="F47" s="2"/>
      <c r="G47" s="93"/>
      <c r="H47" s="83"/>
      <c r="I47" s="74">
        <f>F47*G47*H47</f>
        <v>0</v>
      </c>
    </row>
    <row r="48" spans="1:9" ht="12.75">
      <c r="A48" s="187"/>
      <c r="B48" s="68" t="s">
        <v>52</v>
      </c>
      <c r="C48" s="2"/>
      <c r="D48" s="2"/>
      <c r="E48" s="2"/>
      <c r="F48" s="2"/>
      <c r="G48" s="93"/>
      <c r="H48" s="83"/>
      <c r="I48" s="74">
        <f>F48*G48*H48</f>
        <v>0</v>
      </c>
    </row>
    <row r="49" spans="1:9" ht="12.75">
      <c r="A49" s="187"/>
      <c r="B49" s="68" t="s">
        <v>53</v>
      </c>
      <c r="C49" s="2">
        <v>1</v>
      </c>
      <c r="D49" s="2">
        <v>1</v>
      </c>
      <c r="E49" s="2"/>
      <c r="F49" s="2"/>
      <c r="G49" s="93"/>
      <c r="H49" s="83"/>
      <c r="I49" s="74">
        <f>F49*G49*H49</f>
        <v>0</v>
      </c>
    </row>
    <row r="50" spans="1:9" ht="13.5" thickBot="1">
      <c r="A50" s="187"/>
      <c r="B50" s="69" t="s">
        <v>54</v>
      </c>
      <c r="C50" s="12">
        <v>1</v>
      </c>
      <c r="D50" s="12"/>
      <c r="E50" s="4"/>
      <c r="F50" s="4"/>
      <c r="G50" s="94"/>
      <c r="H50" s="84"/>
      <c r="I50" s="74">
        <f>F50*G50*H50</f>
        <v>0</v>
      </c>
    </row>
    <row r="51" spans="1:9" ht="18.75" thickBot="1">
      <c r="A51" s="188"/>
      <c r="B51" s="72" t="s">
        <v>150</v>
      </c>
      <c r="C51" s="69"/>
      <c r="D51" s="69"/>
      <c r="E51" s="69"/>
      <c r="F51" s="69"/>
      <c r="G51" s="70"/>
      <c r="H51" s="70"/>
      <c r="I51" s="71">
        <f>SUM(I46:I50)</f>
        <v>0</v>
      </c>
    </row>
    <row r="52" spans="2:3" s="5" customFormat="1" ht="12.75">
      <c r="B52" s="6"/>
      <c r="C52" s="6"/>
    </row>
    <row r="53" spans="2:3" s="5" customFormat="1" ht="12.75">
      <c r="B53" s="6"/>
      <c r="C53" s="6"/>
    </row>
    <row r="54" spans="2:3" s="5" customFormat="1" ht="12.75">
      <c r="B54" s="6"/>
      <c r="C54" s="6"/>
    </row>
    <row r="55" spans="2:3" s="5" customFormat="1" ht="12.75">
      <c r="B55" s="6"/>
      <c r="C55" s="6"/>
    </row>
    <row r="56" spans="2:3" s="5" customFormat="1" ht="12.75">
      <c r="B56" s="6"/>
      <c r="C56" s="6"/>
    </row>
    <row r="57" spans="2:3" s="5" customFormat="1" ht="12.75">
      <c r="B57" s="6"/>
      <c r="C57" s="6"/>
    </row>
    <row r="58" spans="2:3" s="5" customFormat="1" ht="12.75">
      <c r="B58" s="6"/>
      <c r="C58" s="6"/>
    </row>
    <row r="59" spans="2:3" s="5" customFormat="1" ht="12.75">
      <c r="B59" s="6"/>
      <c r="C59" s="6"/>
    </row>
    <row r="60" spans="2:3" s="5" customFormat="1" ht="12.75">
      <c r="B60" s="6"/>
      <c r="C60" s="6"/>
    </row>
    <row r="61" spans="2:3" s="5" customFormat="1" ht="12.75">
      <c r="B61" s="6"/>
      <c r="C61" s="6"/>
    </row>
    <row r="62" spans="2:3" s="5" customFormat="1" ht="12.75">
      <c r="B62" s="6"/>
      <c r="C62" s="6"/>
    </row>
    <row r="63" spans="2:3" s="5" customFormat="1" ht="12.75">
      <c r="B63" s="6"/>
      <c r="C63" s="6"/>
    </row>
    <row r="64" spans="2:3" s="5" customFormat="1" ht="12.75">
      <c r="B64" s="6"/>
      <c r="C64" s="6"/>
    </row>
    <row r="65" spans="2:3" s="5" customFormat="1" ht="12.75">
      <c r="B65" s="6"/>
      <c r="C65" s="6"/>
    </row>
    <row r="66" spans="2:3" s="5" customFormat="1" ht="12.75">
      <c r="B66" s="6"/>
      <c r="C66" s="6"/>
    </row>
    <row r="67" spans="2:3" s="5" customFormat="1" ht="12.75">
      <c r="B67" s="6"/>
      <c r="C67" s="6"/>
    </row>
    <row r="68" spans="2:3" s="5" customFormat="1" ht="12.75">
      <c r="B68" s="6"/>
      <c r="C68" s="6"/>
    </row>
    <row r="69" spans="2:3" s="5" customFormat="1" ht="12.75">
      <c r="B69" s="6"/>
      <c r="C69" s="6"/>
    </row>
    <row r="70" spans="2:3" s="5" customFormat="1" ht="12.75">
      <c r="B70" s="6"/>
      <c r="C70" s="6"/>
    </row>
    <row r="71" spans="2:3" s="5" customFormat="1" ht="12.75">
      <c r="B71" s="6"/>
      <c r="C71" s="6"/>
    </row>
    <row r="72" spans="2:3" s="5" customFormat="1" ht="12.75">
      <c r="B72" s="6"/>
      <c r="C72" s="6"/>
    </row>
    <row r="73" spans="2:3" s="5" customFormat="1" ht="12.75">
      <c r="B73" s="6"/>
      <c r="C73" s="6"/>
    </row>
    <row r="74" spans="2:3" s="5" customFormat="1" ht="12.75">
      <c r="B74" s="6"/>
      <c r="C74" s="6"/>
    </row>
    <row r="75" spans="2:3" s="5" customFormat="1" ht="12.75">
      <c r="B75" s="6"/>
      <c r="C75" s="6"/>
    </row>
    <row r="76" spans="2:3" s="5" customFormat="1" ht="12.75">
      <c r="B76" s="6"/>
      <c r="C76" s="6"/>
    </row>
    <row r="77" spans="2:3" s="5" customFormat="1" ht="12.75">
      <c r="B77" s="6"/>
      <c r="C77" s="6"/>
    </row>
    <row r="78" spans="2:3" s="5" customFormat="1" ht="12.75">
      <c r="B78" s="6"/>
      <c r="C78" s="6"/>
    </row>
    <row r="79" spans="2:3" s="5" customFormat="1" ht="12.75">
      <c r="B79" s="6"/>
      <c r="C79" s="6"/>
    </row>
    <row r="80" spans="2:3" s="5" customFormat="1" ht="12.75">
      <c r="B80" s="6"/>
      <c r="C80" s="6"/>
    </row>
    <row r="81" spans="2:3" s="5" customFormat="1" ht="12.75">
      <c r="B81" s="6"/>
      <c r="C81" s="6"/>
    </row>
    <row r="82" s="5" customFormat="1" ht="12.75"/>
    <row r="83" spans="2:3" s="5" customFormat="1" ht="12.75">
      <c r="B83" s="6"/>
      <c r="C83" s="6"/>
    </row>
    <row r="84" spans="2:3" s="5" customFormat="1" ht="12.75">
      <c r="B84" s="6"/>
      <c r="C84" s="6"/>
    </row>
    <row r="85" spans="2:3" s="5" customFormat="1" ht="12.75">
      <c r="B85" s="6"/>
      <c r="C85" s="6"/>
    </row>
    <row r="86" spans="2:3" s="5" customFormat="1" ht="12.75">
      <c r="B86" s="6"/>
      <c r="C86" s="6"/>
    </row>
    <row r="87" spans="2:3" s="5" customFormat="1" ht="12.75">
      <c r="B87" s="6"/>
      <c r="C87" s="6"/>
    </row>
    <row r="88" spans="2:3" s="5" customFormat="1" ht="12.75">
      <c r="B88" s="6"/>
      <c r="C88" s="6"/>
    </row>
    <row r="89" spans="2:3" s="5" customFormat="1" ht="12.75">
      <c r="B89" s="6"/>
      <c r="C89" s="6"/>
    </row>
    <row r="90" spans="2:3" s="5" customFormat="1" ht="12.75">
      <c r="B90" s="6"/>
      <c r="C90" s="6"/>
    </row>
    <row r="91" spans="2:3" s="5" customFormat="1" ht="12.75">
      <c r="B91" s="6"/>
      <c r="C91" s="6"/>
    </row>
    <row r="92" spans="2:3" s="5" customFormat="1" ht="12.75">
      <c r="B92" s="6"/>
      <c r="C92" s="6"/>
    </row>
    <row r="93" spans="2:3" s="5" customFormat="1" ht="12.75">
      <c r="B93" s="6"/>
      <c r="C93" s="6"/>
    </row>
    <row r="94" spans="2:3" s="5" customFormat="1" ht="12.75">
      <c r="B94" s="6"/>
      <c r="C94" s="6"/>
    </row>
    <row r="95" spans="2:3" s="5" customFormat="1" ht="12.75">
      <c r="B95" s="6"/>
      <c r="C95" s="6"/>
    </row>
    <row r="96" s="5" customFormat="1" ht="12.75"/>
    <row r="97" s="5" customFormat="1" ht="12.75"/>
    <row r="98" spans="5:21" s="7" customFormat="1" ht="12.7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5:21" s="7" customFormat="1" ht="12.7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5:21" s="7" customFormat="1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5:21" s="7" customFormat="1" ht="12.7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5:21" s="7" customFormat="1" ht="12.7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5:21" s="7" customFormat="1" ht="12.7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5:21" s="7" customFormat="1" ht="12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5:21" s="7" customFormat="1" ht="12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5:21" s="7" customFormat="1" ht="12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5:21" s="7" customFormat="1" ht="12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5:21" s="7" customFormat="1" ht="12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5:21" s="7" customFormat="1" ht="12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5:21" s="7" customFormat="1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5:21" s="7" customFormat="1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5:21" s="7" customFormat="1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5:21" s="7" customFormat="1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5:21" s="7" customFormat="1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5:21" s="7" customFormat="1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5:21" s="7" customFormat="1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5:21" s="7" customFormat="1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5:21" s="7" customFormat="1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5:21" s="7" customFormat="1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5:21" s="7" customFormat="1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5:21" s="7" customFormat="1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5:21" s="7" customFormat="1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5:21" s="7" customFormat="1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5:21" s="7" customFormat="1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5:21" s="7" customFormat="1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5:21" s="7" customFormat="1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5:21" s="7" customFormat="1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5:21" s="7" customFormat="1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5:21" s="7" customFormat="1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5:21" s="7" customFormat="1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5:21" s="7" customFormat="1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5:21" s="7" customFormat="1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5:21" s="7" customFormat="1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5:21" s="7" customFormat="1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5:21" s="7" customFormat="1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5:21" s="7" customFormat="1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5:21" s="7" customFormat="1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5:21" s="7" customFormat="1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5:21" s="7" customFormat="1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5:21" s="7" customFormat="1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5:21" s="7" customFormat="1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5:21" s="7" customFormat="1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5:21" s="7" customFormat="1" ht="12.7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5:21" s="7" customFormat="1" ht="12.7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5:21" s="7" customFormat="1" ht="12.7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5:21" s="7" customFormat="1" ht="12.7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5:21" s="7" customFormat="1" ht="12.7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5:21" s="7" customFormat="1" ht="12.7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5:21" s="7" customFormat="1" ht="12.7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5:21" s="7" customFormat="1" ht="12.7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5:21" s="7" customFormat="1" ht="12.7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</sheetData>
  <sheetProtection/>
  <mergeCells count="9">
    <mergeCell ref="A46:A51"/>
    <mergeCell ref="B1:I1"/>
    <mergeCell ref="A10:A15"/>
    <mergeCell ref="A16:A21"/>
    <mergeCell ref="A22:A27"/>
    <mergeCell ref="A28:A33"/>
    <mergeCell ref="A34:A39"/>
    <mergeCell ref="A40:A45"/>
    <mergeCell ref="A4:A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4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:E9"/>
    </sheetView>
  </sheetViews>
  <sheetFormatPr defaultColWidth="9.00390625" defaultRowHeight="12.75"/>
  <cols>
    <col min="1" max="1" width="9.125" style="1" customWidth="1"/>
    <col min="2" max="3" width="17.00390625" style="1" customWidth="1"/>
    <col min="4" max="4" width="17.75390625" style="1" customWidth="1"/>
    <col min="5" max="5" width="15.25390625" style="5" customWidth="1"/>
    <col min="6" max="6" width="14.125" style="5" customWidth="1"/>
    <col min="7" max="7" width="11.25390625" style="5" customWidth="1"/>
    <col min="8" max="8" width="14.125" style="5" hidden="1" customWidth="1"/>
    <col min="9" max="9" width="7.875" style="5" customWidth="1"/>
    <col min="10" max="10" width="0" style="5" hidden="1" customWidth="1"/>
    <col min="11" max="11" width="9.125" style="5" customWidth="1"/>
    <col min="12" max="12" width="0" style="5" hidden="1" customWidth="1"/>
    <col min="13" max="13" width="9.125" style="5" customWidth="1"/>
    <col min="14" max="14" width="14.25390625" style="5" customWidth="1"/>
    <col min="15" max="15" width="11.625" style="5" customWidth="1"/>
    <col min="16" max="17" width="12.875" style="5" customWidth="1"/>
    <col min="18" max="18" width="10.875" style="5" customWidth="1"/>
    <col min="19" max="19" width="16.875" style="5" customWidth="1"/>
    <col min="20" max="20" width="9.125" style="5" customWidth="1"/>
    <col min="21" max="16384" width="9.125" style="1" customWidth="1"/>
  </cols>
  <sheetData>
    <row r="1" ht="13.5" thickBot="1"/>
    <row r="2" spans="2:18" ht="45.75" customHeight="1" thickBot="1">
      <c r="B2" s="196" t="s">
        <v>162</v>
      </c>
      <c r="C2" s="197"/>
      <c r="D2" s="197"/>
      <c r="E2" s="198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8"/>
      <c r="R2" s="8"/>
    </row>
    <row r="3" spans="6:16" ht="13.5" thickBot="1"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31.5" customHeight="1" thickBot="1">
      <c r="A4" s="97" t="s">
        <v>0</v>
      </c>
      <c r="B4" s="98" t="s">
        <v>44</v>
      </c>
      <c r="C4" s="98" t="s">
        <v>45</v>
      </c>
      <c r="D4" s="98" t="s">
        <v>46</v>
      </c>
      <c r="E4" s="99" t="s">
        <v>47</v>
      </c>
      <c r="F4" s="63"/>
      <c r="G4" s="63"/>
      <c r="H4" s="64"/>
      <c r="I4" s="64"/>
      <c r="J4" s="64"/>
      <c r="K4" s="64"/>
      <c r="L4" s="64"/>
      <c r="M4" s="64"/>
      <c r="N4" s="63"/>
      <c r="O4" s="63"/>
      <c r="P4" s="63"/>
    </row>
    <row r="5" spans="1:16" ht="12.75">
      <c r="A5" s="199">
        <v>1</v>
      </c>
      <c r="B5" s="9" t="s">
        <v>41</v>
      </c>
      <c r="C5" s="220"/>
      <c r="D5" s="220"/>
      <c r="E5" s="222">
        <v>1</v>
      </c>
      <c r="F5" s="63"/>
      <c r="G5" s="63"/>
      <c r="H5" s="63"/>
      <c r="I5" s="65"/>
      <c r="J5" s="63"/>
      <c r="K5" s="65"/>
      <c r="L5" s="63"/>
      <c r="M5" s="65"/>
      <c r="N5" s="63"/>
      <c r="O5" s="63"/>
      <c r="P5" s="63"/>
    </row>
    <row r="6" spans="1:16" ht="25.5">
      <c r="A6" s="200"/>
      <c r="B6" s="2" t="s">
        <v>42</v>
      </c>
      <c r="C6" s="144"/>
      <c r="D6" s="144">
        <v>1</v>
      </c>
      <c r="E6" s="223"/>
      <c r="F6" s="63"/>
      <c r="G6" s="63"/>
      <c r="H6" s="63"/>
      <c r="I6" s="65"/>
      <c r="J6" s="63"/>
      <c r="K6" s="65"/>
      <c r="L6" s="63"/>
      <c r="M6" s="65"/>
      <c r="N6" s="63"/>
      <c r="O6" s="63"/>
      <c r="P6" s="63"/>
    </row>
    <row r="7" spans="1:16" ht="12.75">
      <c r="A7" s="200"/>
      <c r="B7" s="2" t="s">
        <v>43</v>
      </c>
      <c r="C7" s="144"/>
      <c r="D7" s="144"/>
      <c r="E7" s="223">
        <v>1</v>
      </c>
      <c r="F7" s="63"/>
      <c r="G7" s="63"/>
      <c r="H7" s="63"/>
      <c r="I7" s="65"/>
      <c r="J7" s="63"/>
      <c r="K7" s="65"/>
      <c r="L7" s="63"/>
      <c r="M7" s="65"/>
      <c r="N7" s="63"/>
      <c r="O7" s="63"/>
      <c r="P7" s="63"/>
    </row>
    <row r="8" spans="1:16" ht="12.75">
      <c r="A8" s="200"/>
      <c r="B8" s="2" t="s">
        <v>49</v>
      </c>
      <c r="C8" s="144">
        <v>1</v>
      </c>
      <c r="D8" s="144"/>
      <c r="E8" s="225"/>
      <c r="F8" s="63"/>
      <c r="G8" s="63"/>
      <c r="H8" s="63"/>
      <c r="I8" s="65"/>
      <c r="J8" s="63"/>
      <c r="K8" s="65"/>
      <c r="L8" s="63"/>
      <c r="M8" s="65"/>
      <c r="N8" s="63"/>
      <c r="O8" s="63"/>
      <c r="P8" s="63"/>
    </row>
    <row r="9" spans="1:16" ht="26.25" thickBot="1">
      <c r="A9" s="201"/>
      <c r="B9" s="12" t="s">
        <v>163</v>
      </c>
      <c r="C9" s="221">
        <v>1</v>
      </c>
      <c r="D9" s="221"/>
      <c r="E9" s="226"/>
      <c r="F9" s="63"/>
      <c r="G9" s="63"/>
      <c r="H9" s="63"/>
      <c r="I9" s="65"/>
      <c r="J9" s="63"/>
      <c r="K9" s="65"/>
      <c r="L9" s="63"/>
      <c r="M9" s="65"/>
      <c r="N9" s="63"/>
      <c r="O9" s="63"/>
      <c r="P9" s="63"/>
    </row>
    <row r="10" spans="1:16" ht="12.75">
      <c r="A10" s="199">
        <v>2</v>
      </c>
      <c r="B10" s="9" t="s">
        <v>41</v>
      </c>
      <c r="C10" s="9"/>
      <c r="D10" s="9"/>
      <c r="E10" s="10">
        <v>1</v>
      </c>
      <c r="F10" s="63"/>
      <c r="G10" s="63"/>
      <c r="H10" s="63"/>
      <c r="I10" s="65"/>
      <c r="J10" s="63"/>
      <c r="K10" s="65"/>
      <c r="L10" s="63"/>
      <c r="M10" s="65"/>
      <c r="N10" s="63"/>
      <c r="O10" s="63"/>
      <c r="P10" s="63"/>
    </row>
    <row r="11" spans="1:16" ht="25.5">
      <c r="A11" s="200"/>
      <c r="B11" s="2" t="s">
        <v>42</v>
      </c>
      <c r="C11" s="2">
        <v>1</v>
      </c>
      <c r="D11" s="2"/>
      <c r="E11" s="11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2.75">
      <c r="A12" s="200"/>
      <c r="B12" s="2" t="s">
        <v>43</v>
      </c>
      <c r="C12" s="2"/>
      <c r="D12" s="2"/>
      <c r="E12" s="11">
        <v>1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2.75">
      <c r="A13" s="200"/>
      <c r="B13" s="2" t="s">
        <v>49</v>
      </c>
      <c r="C13" s="2"/>
      <c r="D13" s="2">
        <v>1</v>
      </c>
      <c r="E13" s="15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26.25" thickBot="1">
      <c r="A14" s="201"/>
      <c r="B14" s="12" t="s">
        <v>163</v>
      </c>
      <c r="C14" s="12"/>
      <c r="D14" s="12">
        <v>1</v>
      </c>
      <c r="E14" s="1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2.75">
      <c r="A15" s="199">
        <v>3</v>
      </c>
      <c r="B15" s="9" t="s">
        <v>41</v>
      </c>
      <c r="C15" s="9"/>
      <c r="D15" s="9"/>
      <c r="E15" s="10">
        <v>1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5" ht="25.5">
      <c r="A16" s="200"/>
      <c r="B16" s="2" t="s">
        <v>42</v>
      </c>
      <c r="C16" s="2"/>
      <c r="D16" s="2">
        <v>1</v>
      </c>
      <c r="E16" s="11"/>
    </row>
    <row r="17" spans="1:5" ht="12.75">
      <c r="A17" s="200"/>
      <c r="B17" s="2" t="s">
        <v>43</v>
      </c>
      <c r="C17" s="2"/>
      <c r="D17" s="2"/>
      <c r="E17" s="11">
        <v>1</v>
      </c>
    </row>
    <row r="18" spans="1:5" ht="12.75">
      <c r="A18" s="200"/>
      <c r="B18" s="2" t="s">
        <v>49</v>
      </c>
      <c r="C18" s="2">
        <v>1</v>
      </c>
      <c r="D18" s="2"/>
      <c r="E18" s="15"/>
    </row>
    <row r="19" spans="1:5" ht="26.25" thickBot="1">
      <c r="A19" s="201"/>
      <c r="B19" s="12" t="s">
        <v>163</v>
      </c>
      <c r="C19" s="12">
        <v>1</v>
      </c>
      <c r="D19" s="12"/>
      <c r="E19" s="13"/>
    </row>
    <row r="20" spans="1:5" ht="12.75">
      <c r="A20" s="199">
        <v>4</v>
      </c>
      <c r="B20" s="9" t="s">
        <v>41</v>
      </c>
      <c r="C20" s="9"/>
      <c r="D20" s="9"/>
      <c r="E20" s="10">
        <v>1</v>
      </c>
    </row>
    <row r="21" spans="1:5" ht="25.5">
      <c r="A21" s="200"/>
      <c r="B21" s="2" t="s">
        <v>42</v>
      </c>
      <c r="C21" s="2"/>
      <c r="D21" s="2">
        <v>1</v>
      </c>
      <c r="E21" s="11"/>
    </row>
    <row r="22" spans="1:5" ht="12.75">
      <c r="A22" s="200"/>
      <c r="B22" s="2" t="s">
        <v>43</v>
      </c>
      <c r="C22" s="2"/>
      <c r="D22" s="2"/>
      <c r="E22" s="11">
        <v>1</v>
      </c>
    </row>
    <row r="23" spans="1:5" ht="12.75">
      <c r="A23" s="200"/>
      <c r="B23" s="2" t="s">
        <v>49</v>
      </c>
      <c r="C23" s="2">
        <v>1</v>
      </c>
      <c r="D23" s="2"/>
      <c r="E23" s="15"/>
    </row>
    <row r="24" spans="1:5" ht="26.25" thickBot="1">
      <c r="A24" s="201"/>
      <c r="B24" s="12" t="s">
        <v>163</v>
      </c>
      <c r="C24" s="12">
        <v>1</v>
      </c>
      <c r="D24" s="12"/>
      <c r="E24" s="13"/>
    </row>
    <row r="25" spans="1:5" ht="12.75">
      <c r="A25" s="199">
        <v>5</v>
      </c>
      <c r="B25" s="9" t="s">
        <v>41</v>
      </c>
      <c r="C25" s="9"/>
      <c r="D25" s="9"/>
      <c r="E25" s="10">
        <v>1</v>
      </c>
    </row>
    <row r="26" spans="1:5" ht="25.5">
      <c r="A26" s="200"/>
      <c r="B26" s="2" t="s">
        <v>42</v>
      </c>
      <c r="C26" s="2"/>
      <c r="D26" s="2">
        <v>1</v>
      </c>
      <c r="E26" s="11"/>
    </row>
    <row r="27" spans="1:5" ht="12.75">
      <c r="A27" s="200"/>
      <c r="B27" s="2" t="s">
        <v>43</v>
      </c>
      <c r="C27" s="2"/>
      <c r="D27" s="2"/>
      <c r="E27" s="11">
        <v>1</v>
      </c>
    </row>
    <row r="28" spans="1:5" ht="12.75">
      <c r="A28" s="200"/>
      <c r="B28" s="2" t="s">
        <v>49</v>
      </c>
      <c r="C28" s="2">
        <v>1</v>
      </c>
      <c r="D28" s="2"/>
      <c r="E28" s="15"/>
    </row>
    <row r="29" spans="1:5" ht="26.25" thickBot="1">
      <c r="A29" s="201"/>
      <c r="B29" s="12" t="s">
        <v>163</v>
      </c>
      <c r="C29" s="12">
        <v>1</v>
      </c>
      <c r="D29" s="12"/>
      <c r="E29" s="13"/>
    </row>
    <row r="30" spans="1:5" ht="12.75">
      <c r="A30" s="199">
        <v>6</v>
      </c>
      <c r="B30" s="9" t="s">
        <v>41</v>
      </c>
      <c r="C30" s="9"/>
      <c r="D30" s="9"/>
      <c r="E30" s="10">
        <v>1</v>
      </c>
    </row>
    <row r="31" spans="1:5" ht="25.5">
      <c r="A31" s="200"/>
      <c r="B31" s="2" t="s">
        <v>42</v>
      </c>
      <c r="C31" s="2"/>
      <c r="D31" s="2">
        <v>1</v>
      </c>
      <c r="E31" s="11"/>
    </row>
    <row r="32" spans="1:5" ht="12.75">
      <c r="A32" s="200"/>
      <c r="B32" s="2" t="s">
        <v>43</v>
      </c>
      <c r="C32" s="2"/>
      <c r="D32" s="2"/>
      <c r="E32" s="11">
        <v>1</v>
      </c>
    </row>
    <row r="33" spans="1:5" ht="12.75">
      <c r="A33" s="200"/>
      <c r="B33" s="2" t="s">
        <v>49</v>
      </c>
      <c r="C33" s="2">
        <v>1</v>
      </c>
      <c r="D33" s="2"/>
      <c r="E33" s="15"/>
    </row>
    <row r="34" spans="1:5" ht="26.25" thickBot="1">
      <c r="A34" s="201"/>
      <c r="B34" s="12" t="s">
        <v>163</v>
      </c>
      <c r="C34" s="12">
        <v>1</v>
      </c>
      <c r="D34" s="12"/>
      <c r="E34" s="13"/>
    </row>
    <row r="35" spans="1:5" ht="12.75">
      <c r="A35" s="199">
        <v>7</v>
      </c>
      <c r="B35" s="9" t="s">
        <v>41</v>
      </c>
      <c r="C35" s="9"/>
      <c r="D35" s="9"/>
      <c r="E35" s="10">
        <v>1</v>
      </c>
    </row>
    <row r="36" spans="1:5" ht="25.5">
      <c r="A36" s="200"/>
      <c r="B36" s="2" t="s">
        <v>42</v>
      </c>
      <c r="C36" s="2"/>
      <c r="D36" s="2">
        <v>1</v>
      </c>
      <c r="E36" s="11"/>
    </row>
    <row r="37" spans="1:5" ht="12.75">
      <c r="A37" s="200"/>
      <c r="B37" s="2" t="s">
        <v>43</v>
      </c>
      <c r="C37" s="2"/>
      <c r="D37" s="2"/>
      <c r="E37" s="11">
        <v>1</v>
      </c>
    </row>
    <row r="38" spans="1:5" ht="12.75">
      <c r="A38" s="200"/>
      <c r="B38" s="2" t="s">
        <v>49</v>
      </c>
      <c r="C38" s="2">
        <v>1</v>
      </c>
      <c r="D38" s="2"/>
      <c r="E38" s="15"/>
    </row>
    <row r="39" spans="1:5" ht="26.25" thickBot="1">
      <c r="A39" s="201"/>
      <c r="B39" s="12" t="s">
        <v>163</v>
      </c>
      <c r="C39" s="12">
        <v>1</v>
      </c>
      <c r="D39" s="12"/>
      <c r="E39" s="13"/>
    </row>
    <row r="40" spans="1:5" ht="12.75">
      <c r="A40" s="199">
        <v>8</v>
      </c>
      <c r="B40" s="9" t="s">
        <v>41</v>
      </c>
      <c r="C40" s="9"/>
      <c r="D40" s="9"/>
      <c r="E40" s="10">
        <v>1</v>
      </c>
    </row>
    <row r="41" spans="1:5" ht="25.5">
      <c r="A41" s="200"/>
      <c r="B41" s="2" t="s">
        <v>42</v>
      </c>
      <c r="C41" s="2"/>
      <c r="D41" s="2">
        <v>1</v>
      </c>
      <c r="E41" s="11"/>
    </row>
    <row r="42" spans="1:5" ht="12.75">
      <c r="A42" s="200"/>
      <c r="B42" s="2" t="s">
        <v>43</v>
      </c>
      <c r="C42" s="2"/>
      <c r="D42" s="2"/>
      <c r="E42" s="11">
        <v>1</v>
      </c>
    </row>
    <row r="43" spans="1:5" ht="12.75">
      <c r="A43" s="200"/>
      <c r="B43" s="2" t="s">
        <v>49</v>
      </c>
      <c r="C43" s="2">
        <v>1</v>
      </c>
      <c r="D43" s="2"/>
      <c r="E43" s="15"/>
    </row>
    <row r="44" spans="1:5" ht="26.25" thickBot="1">
      <c r="A44" s="201"/>
      <c r="B44" s="12" t="s">
        <v>163</v>
      </c>
      <c r="C44" s="12">
        <v>1</v>
      </c>
      <c r="D44" s="12"/>
      <c r="E44" s="13"/>
    </row>
    <row r="45" spans="1:4" ht="12.75">
      <c r="A45" s="5"/>
      <c r="B45" s="6"/>
      <c r="C45" s="6"/>
      <c r="D45" s="5"/>
    </row>
    <row r="46" spans="1:4" ht="12.75">
      <c r="A46" s="5"/>
      <c r="B46" s="6"/>
      <c r="C46" s="6"/>
      <c r="D46" s="5"/>
    </row>
    <row r="47" spans="1:4" ht="12.75">
      <c r="A47" s="5"/>
      <c r="B47" s="6"/>
      <c r="C47" s="6"/>
      <c r="D47" s="5"/>
    </row>
    <row r="48" spans="1:4" ht="12.75">
      <c r="A48" s="5"/>
      <c r="B48" s="6"/>
      <c r="C48" s="6"/>
      <c r="D48" s="5"/>
    </row>
    <row r="49" spans="1:4" ht="12.75">
      <c r="A49" s="5"/>
      <c r="B49" s="6"/>
      <c r="C49" s="6"/>
      <c r="D49" s="5"/>
    </row>
    <row r="50" spans="1:4" ht="12.75">
      <c r="A50" s="5"/>
      <c r="B50" s="6"/>
      <c r="C50" s="6"/>
      <c r="D50" s="5"/>
    </row>
    <row r="51" spans="2:3" s="5" customFormat="1" ht="12.75">
      <c r="B51" s="6"/>
      <c r="C51" s="6"/>
    </row>
    <row r="52" spans="2:3" s="5" customFormat="1" ht="12.75">
      <c r="B52" s="6"/>
      <c r="C52" s="6"/>
    </row>
    <row r="53" spans="2:3" s="5" customFormat="1" ht="12.75">
      <c r="B53" s="6"/>
      <c r="C53" s="6"/>
    </row>
    <row r="54" spans="2:3" s="5" customFormat="1" ht="12.75">
      <c r="B54" s="6"/>
      <c r="C54" s="6"/>
    </row>
    <row r="55" spans="2:3" s="5" customFormat="1" ht="12.75">
      <c r="B55" s="6"/>
      <c r="C55" s="6"/>
    </row>
    <row r="56" spans="2:3" s="5" customFormat="1" ht="12.75">
      <c r="B56" s="6"/>
      <c r="C56" s="6"/>
    </row>
    <row r="57" spans="2:3" s="5" customFormat="1" ht="12.75">
      <c r="B57" s="6"/>
      <c r="C57" s="6"/>
    </row>
    <row r="58" spans="2:3" s="5" customFormat="1" ht="12.75">
      <c r="B58" s="6"/>
      <c r="C58" s="6"/>
    </row>
    <row r="59" spans="2:3" s="5" customFormat="1" ht="12.75">
      <c r="B59" s="6"/>
      <c r="C59" s="6"/>
    </row>
    <row r="60" spans="2:3" s="5" customFormat="1" ht="12.75">
      <c r="B60" s="6"/>
      <c r="C60" s="6"/>
    </row>
    <row r="61" spans="2:3" s="5" customFormat="1" ht="12.75">
      <c r="B61" s="6"/>
      <c r="C61" s="6"/>
    </row>
    <row r="62" spans="2:3" s="5" customFormat="1" ht="12.75">
      <c r="B62" s="6"/>
      <c r="C62" s="6"/>
    </row>
    <row r="63" spans="2:3" s="5" customFormat="1" ht="12.75">
      <c r="B63" s="6"/>
      <c r="C63" s="6"/>
    </row>
    <row r="64" spans="2:3" s="5" customFormat="1" ht="12.75">
      <c r="B64" s="6"/>
      <c r="C64" s="6"/>
    </row>
    <row r="65" spans="2:3" s="5" customFormat="1" ht="12.75">
      <c r="B65" s="6"/>
      <c r="C65" s="6"/>
    </row>
    <row r="66" spans="2:3" s="5" customFormat="1" ht="12.75">
      <c r="B66" s="6"/>
      <c r="C66" s="6"/>
    </row>
    <row r="67" spans="2:3" s="5" customFormat="1" ht="12.75">
      <c r="B67" s="6"/>
      <c r="C67" s="6"/>
    </row>
    <row r="68" spans="2:3" s="5" customFormat="1" ht="12.75">
      <c r="B68" s="6"/>
      <c r="C68" s="6"/>
    </row>
    <row r="69" spans="2:3" s="5" customFormat="1" ht="12.75">
      <c r="B69" s="6"/>
      <c r="C69" s="6"/>
    </row>
    <row r="70" spans="2:3" s="5" customFormat="1" ht="12.75">
      <c r="B70" s="6"/>
      <c r="C70" s="6"/>
    </row>
    <row r="71" spans="2:3" s="5" customFormat="1" ht="12.75">
      <c r="B71" s="6"/>
      <c r="C71" s="6"/>
    </row>
    <row r="72" spans="2:3" s="5" customFormat="1" ht="12.75">
      <c r="B72" s="6"/>
      <c r="C72" s="6"/>
    </row>
    <row r="73" s="5" customFormat="1" ht="12.75"/>
    <row r="74" spans="2:3" s="5" customFormat="1" ht="12.75">
      <c r="B74" s="6"/>
      <c r="C74" s="6"/>
    </row>
    <row r="75" spans="2:3" s="5" customFormat="1" ht="12.75">
      <c r="B75" s="6"/>
      <c r="C75" s="6"/>
    </row>
    <row r="76" spans="2:3" s="5" customFormat="1" ht="12.75">
      <c r="B76" s="6"/>
      <c r="C76" s="6"/>
    </row>
    <row r="77" spans="2:3" s="5" customFormat="1" ht="12.75">
      <c r="B77" s="6"/>
      <c r="C77" s="6"/>
    </row>
    <row r="78" spans="2:3" s="5" customFormat="1" ht="12.75">
      <c r="B78" s="6"/>
      <c r="C78" s="6"/>
    </row>
    <row r="79" spans="2:3" s="5" customFormat="1" ht="12.75">
      <c r="B79" s="6"/>
      <c r="C79" s="6"/>
    </row>
    <row r="80" spans="2:3" s="5" customFormat="1" ht="12.75">
      <c r="B80" s="6"/>
      <c r="C80" s="6"/>
    </row>
    <row r="81" spans="2:3" s="5" customFormat="1" ht="12.75">
      <c r="B81" s="6"/>
      <c r="C81" s="6"/>
    </row>
    <row r="82" spans="2:3" s="5" customFormat="1" ht="12.75">
      <c r="B82" s="6"/>
      <c r="C82" s="6"/>
    </row>
    <row r="83" spans="2:3" s="5" customFormat="1" ht="12.75">
      <c r="B83" s="6"/>
      <c r="C83" s="6"/>
    </row>
    <row r="84" spans="2:3" s="5" customFormat="1" ht="12.75">
      <c r="B84" s="6"/>
      <c r="C84" s="6"/>
    </row>
    <row r="85" spans="2:3" s="5" customFormat="1" ht="12.75">
      <c r="B85" s="6"/>
      <c r="C85" s="6"/>
    </row>
    <row r="86" spans="2:3" s="5" customFormat="1" ht="12.75">
      <c r="B86" s="6"/>
      <c r="C86" s="6"/>
    </row>
    <row r="87" s="5" customFormat="1" ht="12.75"/>
    <row r="88" s="5" customFormat="1" ht="12.75"/>
    <row r="89" spans="5:20" s="7" customFormat="1" ht="12.7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5:20" s="7" customFormat="1" ht="12.7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5:20" s="7" customFormat="1" ht="12.7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5:20" s="7" customFormat="1" ht="12.7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5:20" s="7" customFormat="1" ht="12.7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5:20" s="7" customFormat="1" ht="12.7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5:20" s="7" customFormat="1" ht="12.7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5:20" s="7" customFormat="1" ht="12.7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5:20" s="7" customFormat="1" ht="12.7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5:20" s="7" customFormat="1" ht="12.7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5:20" s="7" customFormat="1" ht="12.7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5:20" s="7" customFormat="1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5:20" s="7" customFormat="1" ht="12.7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5:20" s="7" customFormat="1" ht="12.7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5:20" s="7" customFormat="1" ht="12.7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5:20" s="7" customFormat="1" ht="12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5:20" s="7" customFormat="1" ht="12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5:20" s="7" customFormat="1" ht="12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5:20" s="7" customFormat="1" ht="12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5:20" s="7" customFormat="1" ht="12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5:20" s="7" customFormat="1" ht="12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5:20" s="7" customFormat="1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5:20" s="7" customFormat="1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5:20" s="7" customFormat="1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5:20" s="7" customFormat="1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5:20" s="7" customFormat="1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5:20" s="7" customFormat="1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5:20" s="7" customFormat="1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5:20" s="7" customFormat="1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5:20" s="7" customFormat="1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5:20" s="7" customFormat="1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5:20" s="7" customFormat="1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5:20" s="7" customFormat="1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5:20" s="7" customFormat="1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5:20" s="7" customFormat="1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5:20" s="7" customFormat="1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5:20" s="7" customFormat="1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5:20" s="7" customFormat="1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5:20" s="7" customFormat="1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5:20" s="7" customFormat="1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5:20" s="7" customFormat="1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5:20" s="7" customFormat="1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5:20" s="7" customFormat="1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5:20" s="7" customFormat="1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5:20" s="7" customFormat="1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5:20" s="7" customFormat="1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5:20" s="7" customFormat="1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5:20" s="7" customFormat="1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5:20" s="7" customFormat="1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5:20" s="7" customFormat="1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5:20" s="7" customFormat="1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5:20" s="7" customFormat="1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5:20" s="7" customFormat="1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5:20" s="7" customFormat="1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</sheetData>
  <sheetProtection/>
  <mergeCells count="9">
    <mergeCell ref="B2:E2"/>
    <mergeCell ref="A5:A9"/>
    <mergeCell ref="A40:A44"/>
    <mergeCell ref="A10:A14"/>
    <mergeCell ref="A15:A19"/>
    <mergeCell ref="A20:A24"/>
    <mergeCell ref="A25:A29"/>
    <mergeCell ref="A30:A34"/>
    <mergeCell ref="A35:A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2" max="2" width="24.625" style="0" customWidth="1"/>
    <col min="3" max="3" width="11.875" style="0" customWidth="1"/>
    <col min="4" max="4" width="11.375" style="0" customWidth="1"/>
    <col min="5" max="7" width="11.00390625" style="0" customWidth="1"/>
    <col min="8" max="9" width="11.875" style="0" customWidth="1"/>
    <col min="10" max="10" width="12.875" style="0" customWidth="1"/>
  </cols>
  <sheetData>
    <row r="1" spans="2:10" ht="13.5" thickBot="1">
      <c r="B1" s="240"/>
      <c r="C1" s="240"/>
      <c r="D1" s="240"/>
      <c r="E1" s="240"/>
      <c r="F1" s="240"/>
      <c r="G1" s="240"/>
      <c r="H1" s="240"/>
      <c r="I1" s="240"/>
      <c r="J1" s="240"/>
    </row>
    <row r="2" spans="1:12" ht="21" thickBot="1">
      <c r="A2" s="106"/>
      <c r="B2" s="241" t="s">
        <v>171</v>
      </c>
      <c r="C2" s="242"/>
      <c r="D2" s="242"/>
      <c r="E2" s="242"/>
      <c r="F2" s="242"/>
      <c r="G2" s="242"/>
      <c r="H2" s="242"/>
      <c r="I2" s="242"/>
      <c r="J2" s="243"/>
      <c r="K2" s="106"/>
      <c r="L2" s="106"/>
    </row>
    <row r="3" spans="1:12" ht="13.5" thickBot="1">
      <c r="A3" s="106"/>
      <c r="B3" s="244"/>
      <c r="C3" s="244"/>
      <c r="D3" s="244"/>
      <c r="E3" s="244"/>
      <c r="F3" s="244"/>
      <c r="G3" s="244"/>
      <c r="H3" s="244"/>
      <c r="I3" s="244"/>
      <c r="J3" s="244"/>
      <c r="K3" s="106"/>
      <c r="L3" s="106"/>
    </row>
    <row r="4" spans="1:12" ht="25.5" customHeight="1" thickBot="1">
      <c r="A4" s="106"/>
      <c r="B4" s="245" t="s">
        <v>123</v>
      </c>
      <c r="C4" s="246"/>
      <c r="D4" s="246"/>
      <c r="E4" s="246"/>
      <c r="F4" s="246"/>
      <c r="G4" s="246"/>
      <c r="H4" s="246"/>
      <c r="I4" s="246"/>
      <c r="J4" s="247"/>
      <c r="K4" s="106"/>
      <c r="L4" s="106"/>
    </row>
    <row r="5" spans="1:12" ht="16.5" customHeight="1">
      <c r="A5" s="106"/>
      <c r="B5" s="227"/>
      <c r="C5" s="228"/>
      <c r="D5" s="229" t="s">
        <v>164</v>
      </c>
      <c r="E5" s="229" t="s">
        <v>165</v>
      </c>
      <c r="F5" s="229" t="s">
        <v>166</v>
      </c>
      <c r="G5" s="229" t="s">
        <v>167</v>
      </c>
      <c r="H5" s="229" t="s">
        <v>168</v>
      </c>
      <c r="I5" s="229" t="s">
        <v>169</v>
      </c>
      <c r="J5" s="230" t="s">
        <v>170</v>
      </c>
      <c r="K5" s="106"/>
      <c r="L5" s="106"/>
    </row>
    <row r="6" spans="1:12" ht="18" customHeight="1">
      <c r="A6" s="106"/>
      <c r="B6" s="231" t="s">
        <v>176</v>
      </c>
      <c r="C6" s="148" t="s">
        <v>172</v>
      </c>
      <c r="D6" s="147">
        <v>100</v>
      </c>
      <c r="E6" s="147">
        <v>250</v>
      </c>
      <c r="F6" s="147">
        <v>360</v>
      </c>
      <c r="G6" s="147">
        <v>550</v>
      </c>
      <c r="H6" s="147">
        <v>1200</v>
      </c>
      <c r="I6" s="147">
        <v>2400</v>
      </c>
      <c r="J6" s="232">
        <v>6000</v>
      </c>
      <c r="K6" s="106"/>
      <c r="L6" s="106"/>
    </row>
    <row r="7" spans="1:12" ht="13.5" customHeight="1">
      <c r="A7" s="106"/>
      <c r="B7" s="231"/>
      <c r="C7" s="148" t="s">
        <v>173</v>
      </c>
      <c r="D7" s="147">
        <v>0.3</v>
      </c>
      <c r="E7" s="147">
        <v>0.7</v>
      </c>
      <c r="F7" s="147">
        <v>1</v>
      </c>
      <c r="G7" s="147">
        <v>1.6</v>
      </c>
      <c r="H7" s="147">
        <v>3.3</v>
      </c>
      <c r="I7" s="147">
        <v>6.6</v>
      </c>
      <c r="J7" s="232">
        <v>16.6</v>
      </c>
      <c r="K7" s="106"/>
      <c r="L7" s="106"/>
    </row>
    <row r="8" spans="1:12" ht="14.25">
      <c r="A8" s="106"/>
      <c r="B8" s="231" t="s">
        <v>111</v>
      </c>
      <c r="C8" s="147" t="s">
        <v>174</v>
      </c>
      <c r="D8" s="147">
        <v>5400</v>
      </c>
      <c r="E8" s="147">
        <v>12600</v>
      </c>
      <c r="F8" s="147">
        <v>18000</v>
      </c>
      <c r="G8" s="147">
        <v>28800</v>
      </c>
      <c r="H8" s="147">
        <v>59400</v>
      </c>
      <c r="I8" s="147">
        <v>118800</v>
      </c>
      <c r="J8" s="232">
        <v>298800</v>
      </c>
      <c r="K8" s="106"/>
      <c r="L8" s="106"/>
    </row>
    <row r="9" spans="1:12" ht="14.25">
      <c r="A9" s="106"/>
      <c r="B9" s="231"/>
      <c r="C9" s="147" t="s">
        <v>175</v>
      </c>
      <c r="D9" s="147">
        <v>15</v>
      </c>
      <c r="E9" s="147">
        <v>35</v>
      </c>
      <c r="F9" s="147">
        <v>50</v>
      </c>
      <c r="G9" s="147">
        <v>80</v>
      </c>
      <c r="H9" s="147">
        <v>165</v>
      </c>
      <c r="I9" s="147">
        <v>330</v>
      </c>
      <c r="J9" s="232">
        <v>830</v>
      </c>
      <c r="K9" s="106"/>
      <c r="L9" s="106"/>
    </row>
    <row r="10" spans="1:12" ht="18.75" customHeight="1">
      <c r="A10" s="106"/>
      <c r="B10" s="233" t="s">
        <v>171</v>
      </c>
      <c r="C10" s="148" t="s">
        <v>117</v>
      </c>
      <c r="D10" s="146">
        <v>5752</v>
      </c>
      <c r="E10" s="146">
        <v>6735</v>
      </c>
      <c r="F10" s="146">
        <v>7867</v>
      </c>
      <c r="G10" s="146">
        <v>10203</v>
      </c>
      <c r="H10" s="146">
        <v>15871</v>
      </c>
      <c r="I10" s="146">
        <v>25667</v>
      </c>
      <c r="J10" s="234">
        <v>54500</v>
      </c>
      <c r="K10" s="106"/>
      <c r="L10" s="106"/>
    </row>
    <row r="11" spans="1:12" ht="36" customHeight="1">
      <c r="A11" s="106"/>
      <c r="B11" s="235" t="s">
        <v>177</v>
      </c>
      <c r="C11" s="148" t="s">
        <v>117</v>
      </c>
      <c r="D11" s="147">
        <v>600</v>
      </c>
      <c r="E11" s="147">
        <v>1500</v>
      </c>
      <c r="F11" s="147">
        <v>2160</v>
      </c>
      <c r="G11" s="147">
        <v>3300</v>
      </c>
      <c r="H11" s="147">
        <v>7200</v>
      </c>
      <c r="I11" s="147">
        <v>14400</v>
      </c>
      <c r="J11" s="232">
        <v>36000</v>
      </c>
      <c r="K11" s="106"/>
      <c r="L11" s="106"/>
    </row>
    <row r="12" spans="1:12" ht="25.5">
      <c r="A12" s="106"/>
      <c r="B12" s="235" t="s">
        <v>178</v>
      </c>
      <c r="C12" s="148" t="s">
        <v>117</v>
      </c>
      <c r="D12" s="147">
        <v>1080</v>
      </c>
      <c r="E12" s="147">
        <v>2520</v>
      </c>
      <c r="F12" s="147">
        <v>3600</v>
      </c>
      <c r="G12" s="147">
        <v>5760</v>
      </c>
      <c r="H12" s="147">
        <v>11880</v>
      </c>
      <c r="I12" s="147">
        <v>23760</v>
      </c>
      <c r="J12" s="232">
        <v>59760</v>
      </c>
      <c r="K12" s="106"/>
      <c r="L12" s="106"/>
    </row>
    <row r="13" spans="1:12" ht="19.5" customHeight="1" thickBot="1">
      <c r="A13" s="106"/>
      <c r="B13" s="236" t="s">
        <v>179</v>
      </c>
      <c r="C13" s="237" t="s">
        <v>117</v>
      </c>
      <c r="D13" s="238">
        <v>1680</v>
      </c>
      <c r="E13" s="238">
        <v>4020</v>
      </c>
      <c r="F13" s="238">
        <v>5760</v>
      </c>
      <c r="G13" s="238">
        <v>9060</v>
      </c>
      <c r="H13" s="238">
        <v>19080</v>
      </c>
      <c r="I13" s="238">
        <v>38160</v>
      </c>
      <c r="J13" s="239">
        <v>95760</v>
      </c>
      <c r="K13" s="106"/>
      <c r="L13" s="106"/>
    </row>
    <row r="14" spans="1:12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</sheetData>
  <sheetProtection/>
  <mergeCells count="4">
    <mergeCell ref="B6:B7"/>
    <mergeCell ref="B8:B9"/>
    <mergeCell ref="B2:J2"/>
    <mergeCell ref="B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1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41.125" style="1" customWidth="1"/>
    <col min="2" max="2" width="14.875" style="1" customWidth="1"/>
    <col min="3" max="3" width="14.00390625" style="1" customWidth="1"/>
    <col min="4" max="4" width="17.00390625" style="1" customWidth="1"/>
    <col min="5" max="5" width="17.125" style="1" customWidth="1"/>
    <col min="6" max="6" width="11.125" style="1" customWidth="1"/>
    <col min="7" max="16384" width="9.125" style="1" customWidth="1"/>
  </cols>
  <sheetData>
    <row r="1" ht="13.5" thickBot="1"/>
    <row r="2" spans="1:7" ht="42" customHeight="1" thickBot="1">
      <c r="A2" s="205" t="s">
        <v>74</v>
      </c>
      <c r="B2" s="206"/>
      <c r="C2" s="206"/>
      <c r="D2" s="206"/>
      <c r="E2" s="206"/>
      <c r="F2" s="206"/>
      <c r="G2" s="207"/>
    </row>
    <row r="3" spans="1:7" ht="12.75">
      <c r="A3" s="100"/>
      <c r="B3" s="29"/>
      <c r="C3" s="29"/>
      <c r="D3" s="29"/>
      <c r="E3" s="29"/>
      <c r="F3" s="29"/>
      <c r="G3" s="101"/>
    </row>
    <row r="4" spans="1:7" ht="25.5" customHeight="1">
      <c r="A4" s="104" t="s">
        <v>75</v>
      </c>
      <c r="B4" s="102" t="str">
        <f>Клиенты!C7</f>
        <v>с. Ак-Олон, Тонский район</v>
      </c>
      <c r="C4" s="2"/>
      <c r="D4" s="211" t="s">
        <v>190</v>
      </c>
      <c r="E4" s="212"/>
      <c r="F4" s="212"/>
      <c r="G4" s="213"/>
    </row>
    <row r="5" spans="1:7" ht="15.75">
      <c r="A5" s="104" t="s">
        <v>76</v>
      </c>
      <c r="B5" s="102" t="str">
        <f>Клиенты!B7</f>
        <v>Клиент 1</v>
      </c>
      <c r="C5" s="2"/>
      <c r="D5" s="2"/>
      <c r="E5" s="18" t="s">
        <v>183</v>
      </c>
      <c r="F5" s="134" t="s">
        <v>130</v>
      </c>
      <c r="G5" s="145">
        <v>1</v>
      </c>
    </row>
    <row r="6" spans="1:7" ht="12.75">
      <c r="A6" s="104" t="s">
        <v>77</v>
      </c>
      <c r="B6" s="102">
        <f>Клиенты!D7</f>
        <v>555755306</v>
      </c>
      <c r="C6" s="2"/>
      <c r="D6" s="2"/>
      <c r="E6" s="2"/>
      <c r="F6" s="2"/>
      <c r="G6" s="11"/>
    </row>
    <row r="7" spans="1:7" ht="13.5" thickBot="1">
      <c r="A7" s="121"/>
      <c r="B7" s="4"/>
      <c r="C7" s="4"/>
      <c r="D7" s="4"/>
      <c r="E7" s="4"/>
      <c r="F7" s="4"/>
      <c r="G7" s="15"/>
    </row>
    <row r="8" spans="1:7" ht="24" customHeight="1" thickBot="1">
      <c r="A8" s="202" t="s">
        <v>78</v>
      </c>
      <c r="B8" s="203"/>
      <c r="C8" s="203"/>
      <c r="D8" s="203"/>
      <c r="E8" s="203"/>
      <c r="F8" s="203"/>
      <c r="G8" s="204"/>
    </row>
    <row r="9" spans="1:7" ht="12" customHeight="1">
      <c r="A9" s="122"/>
      <c r="B9" s="123" t="s">
        <v>131</v>
      </c>
      <c r="C9" s="123"/>
      <c r="D9" s="123"/>
      <c r="E9" s="123"/>
      <c r="F9" s="123"/>
      <c r="G9" s="124"/>
    </row>
    <row r="10" spans="1:7" ht="14.25" customHeight="1">
      <c r="A10" s="105" t="s">
        <v>86</v>
      </c>
      <c r="B10" s="102">
        <f>'Свой навоз'!J5</f>
        <v>3091</v>
      </c>
      <c r="C10" s="2"/>
      <c r="D10" s="214" t="s">
        <v>199</v>
      </c>
      <c r="E10" s="215"/>
      <c r="F10" s="215"/>
      <c r="G10" s="216"/>
    </row>
    <row r="11" spans="1:7" ht="17.25" customHeight="1">
      <c r="A11" s="105" t="s">
        <v>87</v>
      </c>
      <c r="B11" s="102">
        <f>'Доп навоз'!I5</f>
        <v>2416</v>
      </c>
      <c r="C11" s="2"/>
      <c r="D11" s="217"/>
      <c r="E11" s="218"/>
      <c r="F11" s="218"/>
      <c r="G11" s="219"/>
    </row>
    <row r="12" spans="1:7" ht="15.75">
      <c r="A12" s="105" t="s">
        <v>88</v>
      </c>
      <c r="B12" s="103">
        <f>SUM(B10:B11)</f>
        <v>5507</v>
      </c>
      <c r="C12" s="2"/>
      <c r="D12" s="2"/>
      <c r="E12" s="2"/>
      <c r="F12" s="2"/>
      <c r="G12" s="11"/>
    </row>
    <row r="13" spans="1:7" ht="26.25" customHeight="1" thickBot="1">
      <c r="A13" s="19"/>
      <c r="B13" s="2"/>
      <c r="C13" s="31" t="s">
        <v>90</v>
      </c>
      <c r="D13" s="208" t="s">
        <v>135</v>
      </c>
      <c r="E13" s="209"/>
      <c r="F13" s="209"/>
      <c r="G13" s="210"/>
    </row>
    <row r="14" spans="1:7" ht="31.5" customHeight="1" thickBot="1">
      <c r="A14" s="105" t="s">
        <v>89</v>
      </c>
      <c r="B14" s="109">
        <f>(B10+B11)/1000*15</f>
        <v>82.60499999999999</v>
      </c>
      <c r="C14" s="149">
        <v>100</v>
      </c>
      <c r="D14" s="150">
        <f>'Стоимость установок'!I10</f>
        <v>25667</v>
      </c>
      <c r="E14" s="110" t="s">
        <v>117</v>
      </c>
      <c r="F14" s="108">
        <f>D14*47</f>
        <v>1206349</v>
      </c>
      <c r="G14" s="107" t="s">
        <v>115</v>
      </c>
    </row>
    <row r="15" spans="1:7" ht="13.5" thickBot="1">
      <c r="A15" s="20" t="s">
        <v>93</v>
      </c>
      <c r="B15" s="113" t="str">
        <f>Клиенты!V7</f>
        <v>неизвестно</v>
      </c>
      <c r="C15" s="111"/>
      <c r="D15" s="29"/>
      <c r="E15" s="2"/>
      <c r="F15" s="2"/>
      <c r="G15" s="11"/>
    </row>
    <row r="16" spans="1:7" ht="21.75" customHeight="1" thickBot="1">
      <c r="A16" s="28" t="s">
        <v>94</v>
      </c>
      <c r="B16" s="117" t="s">
        <v>95</v>
      </c>
      <c r="C16" s="112"/>
      <c r="D16" s="2"/>
      <c r="E16" s="2"/>
      <c r="F16" s="2"/>
      <c r="G16" s="11"/>
    </row>
    <row r="17" spans="1:7" ht="12.75">
      <c r="A17" s="25" t="s">
        <v>123</v>
      </c>
      <c r="B17" s="116">
        <f>C14</f>
        <v>100</v>
      </c>
      <c r="C17" s="30" t="s">
        <v>124</v>
      </c>
      <c r="D17" s="30"/>
      <c r="E17" s="2"/>
      <c r="F17" s="2"/>
      <c r="G17" s="11"/>
    </row>
    <row r="18" spans="1:7" ht="12.75">
      <c r="A18" s="26" t="s">
        <v>91</v>
      </c>
      <c r="B18" s="114">
        <f>(B10+B11)/1000*30</f>
        <v>165.20999999999998</v>
      </c>
      <c r="C18" s="30"/>
      <c r="D18" s="30"/>
      <c r="E18" s="2"/>
      <c r="F18" s="2"/>
      <c r="G18" s="11"/>
    </row>
    <row r="19" spans="1:7" ht="12.75">
      <c r="A19" s="26" t="s">
        <v>92</v>
      </c>
      <c r="B19" s="114">
        <f>(B10+B11)/1000/1.2</f>
        <v>4.589166666666666</v>
      </c>
      <c r="C19" s="30"/>
      <c r="D19" s="30"/>
      <c r="E19" s="2"/>
      <c r="F19" s="2"/>
      <c r="G19" s="11"/>
    </row>
    <row r="20" spans="1:7" ht="12.75">
      <c r="A20" s="27" t="s">
        <v>102</v>
      </c>
      <c r="B20" s="114"/>
      <c r="C20" s="30"/>
      <c r="D20" s="30"/>
      <c r="E20" s="2"/>
      <c r="F20" s="2"/>
      <c r="G20" s="11"/>
    </row>
    <row r="21" spans="1:7" ht="25.5">
      <c r="A21" s="26" t="s">
        <v>191</v>
      </c>
      <c r="B21" s="114">
        <f>B18*0.2</f>
        <v>33.041999999999994</v>
      </c>
      <c r="C21" s="30"/>
      <c r="D21" s="30"/>
      <c r="E21" s="2"/>
      <c r="F21" s="2"/>
      <c r="G21" s="11"/>
    </row>
    <row r="22" spans="1:7" ht="12.75">
      <c r="A22" s="26" t="s">
        <v>122</v>
      </c>
      <c r="B22" s="114">
        <f>(B18-B21)/25*100</f>
        <v>528.6719999999999</v>
      </c>
      <c r="C22" s="30" t="s">
        <v>96</v>
      </c>
      <c r="D22" s="30"/>
      <c r="E22" s="2"/>
      <c r="F22" s="2"/>
      <c r="G22" s="11"/>
    </row>
    <row r="23" spans="1:7" ht="12.75">
      <c r="A23" s="26" t="s">
        <v>185</v>
      </c>
      <c r="B23" s="114">
        <f>(B18-D21)/1</f>
        <v>165.20999999999998</v>
      </c>
      <c r="C23" s="30" t="s">
        <v>97</v>
      </c>
      <c r="D23" s="30"/>
      <c r="E23" s="2"/>
      <c r="F23" s="2"/>
      <c r="G23" s="11"/>
    </row>
    <row r="24" spans="1:7" ht="12.75">
      <c r="A24" s="26" t="s">
        <v>186</v>
      </c>
      <c r="B24" s="114">
        <f>(B18-B21)*6.6</f>
        <v>872.3087999999998</v>
      </c>
      <c r="C24" s="30" t="s">
        <v>187</v>
      </c>
      <c r="D24" s="30"/>
      <c r="E24" s="2"/>
      <c r="F24" s="2"/>
      <c r="G24" s="11"/>
    </row>
    <row r="25" spans="1:7" ht="12.75">
      <c r="A25" s="27" t="s">
        <v>103</v>
      </c>
      <c r="B25" s="114"/>
      <c r="C25" s="30"/>
      <c r="D25" s="30"/>
      <c r="E25" s="2"/>
      <c r="F25" s="2"/>
      <c r="G25" s="11"/>
    </row>
    <row r="26" spans="1:7" ht="21" customHeight="1" thickBot="1">
      <c r="A26" s="26" t="s">
        <v>100</v>
      </c>
      <c r="B26" s="115">
        <f>B19*330/5</f>
        <v>302.885</v>
      </c>
      <c r="C26" s="30" t="s">
        <v>101</v>
      </c>
      <c r="D26" s="30"/>
      <c r="E26" s="2"/>
      <c r="F26" s="2"/>
      <c r="G26" s="11"/>
    </row>
    <row r="27" spans="1:7" ht="13.5" thickBot="1">
      <c r="A27" s="121"/>
      <c r="B27" s="125"/>
      <c r="C27" s="125"/>
      <c r="D27" s="4"/>
      <c r="E27" s="4"/>
      <c r="F27" s="4"/>
      <c r="G27" s="15"/>
    </row>
    <row r="28" spans="1:7" ht="21.75" customHeight="1" thickBot="1">
      <c r="A28" s="202" t="s">
        <v>180</v>
      </c>
      <c r="B28" s="203"/>
      <c r="C28" s="203"/>
      <c r="D28" s="203"/>
      <c r="E28" s="203"/>
      <c r="F28" s="203"/>
      <c r="G28" s="204"/>
    </row>
    <row r="29" spans="1:7" ht="12.75">
      <c r="A29" s="126" t="s">
        <v>98</v>
      </c>
      <c r="B29" s="142">
        <f>Клиенты!E7</f>
        <v>10</v>
      </c>
      <c r="C29" s="29"/>
      <c r="D29" s="29"/>
      <c r="E29" s="29"/>
      <c r="F29" s="29"/>
      <c r="G29" s="101"/>
    </row>
    <row r="30" spans="1:7" ht="12.75">
      <c r="A30" s="24" t="s">
        <v>99</v>
      </c>
      <c r="B30" s="118">
        <f>Клиенты!F7+Клиенты!G7</f>
        <v>75</v>
      </c>
      <c r="C30" s="2"/>
      <c r="D30" s="2"/>
      <c r="E30" s="2"/>
      <c r="F30" s="2"/>
      <c r="G30" s="11"/>
    </row>
    <row r="31" spans="1:7" ht="12.75">
      <c r="A31" s="24" t="s">
        <v>105</v>
      </c>
      <c r="B31" s="118">
        <f>Клиенты!K7</f>
        <v>32</v>
      </c>
      <c r="C31" s="2" t="s">
        <v>106</v>
      </c>
      <c r="D31" s="2"/>
      <c r="E31" s="2"/>
      <c r="F31" s="2"/>
      <c r="G31" s="11"/>
    </row>
    <row r="32" spans="1:6" ht="13.5" thickBot="1">
      <c r="A32" s="24"/>
      <c r="B32" s="4"/>
      <c r="C32" s="2"/>
      <c r="D32" s="108" t="s">
        <v>108</v>
      </c>
      <c r="E32" s="108" t="s">
        <v>109</v>
      </c>
      <c r="F32" s="11"/>
    </row>
    <row r="33" spans="1:6" ht="38.25">
      <c r="A33" s="25" t="s">
        <v>104</v>
      </c>
      <c r="B33" s="151">
        <v>1</v>
      </c>
      <c r="C33" s="118" t="s">
        <v>188</v>
      </c>
      <c r="D33" s="118">
        <f>B31*5</f>
        <v>160</v>
      </c>
      <c r="E33" s="118">
        <f>B19*300-D33</f>
        <v>1216.75</v>
      </c>
      <c r="F33" s="2" t="s">
        <v>107</v>
      </c>
    </row>
    <row r="34" spans="1:6" ht="25.5">
      <c r="A34" s="143"/>
      <c r="B34" s="152">
        <v>2</v>
      </c>
      <c r="C34" s="118" t="s">
        <v>42</v>
      </c>
      <c r="D34" s="118">
        <f>B30*0.9</f>
        <v>67.5</v>
      </c>
      <c r="E34" s="118"/>
      <c r="F34" s="2" t="s">
        <v>124</v>
      </c>
    </row>
    <row r="35" spans="1:7" ht="25.5">
      <c r="A35" s="143"/>
      <c r="B35" s="152">
        <v>3</v>
      </c>
      <c r="C35" s="118" t="s">
        <v>186</v>
      </c>
      <c r="D35" s="140">
        <f>(B18-B21-D34)/0.05*4.5</f>
        <v>5820.119999999997</v>
      </c>
      <c r="E35" s="118"/>
      <c r="F35" s="2" t="s">
        <v>187</v>
      </c>
      <c r="G35" s="144" t="s">
        <v>192</v>
      </c>
    </row>
    <row r="36" spans="1:6" ht="39" thickBot="1">
      <c r="A36" s="143"/>
      <c r="B36" s="153">
        <v>3</v>
      </c>
      <c r="C36" s="118" t="s">
        <v>193</v>
      </c>
      <c r="D36" s="154">
        <f>(B18-B21-D34)/0.2/Клиенты!J7</f>
        <v>1.0777999999999996</v>
      </c>
      <c r="E36" s="118"/>
      <c r="F36" s="2" t="s">
        <v>96</v>
      </c>
    </row>
    <row r="37" spans="1:7" ht="13.5" thickBot="1">
      <c r="A37" s="121"/>
      <c r="B37" s="125"/>
      <c r="C37" s="4"/>
      <c r="D37" s="125"/>
      <c r="E37" s="4"/>
      <c r="F37" s="4"/>
      <c r="G37" s="15"/>
    </row>
    <row r="38" spans="1:7" ht="27.75" customHeight="1" thickBot="1">
      <c r="A38" s="202" t="s">
        <v>184</v>
      </c>
      <c r="B38" s="203"/>
      <c r="C38" s="203"/>
      <c r="D38" s="203"/>
      <c r="E38" s="203"/>
      <c r="F38" s="203"/>
      <c r="G38" s="204"/>
    </row>
    <row r="39" spans="1:7" ht="12.75">
      <c r="A39" s="127" t="s">
        <v>134</v>
      </c>
      <c r="B39" s="29"/>
      <c r="C39" s="29"/>
      <c r="D39" s="29"/>
      <c r="E39" s="29"/>
      <c r="F39" s="29"/>
      <c r="G39" s="101"/>
    </row>
    <row r="40" spans="1:7" ht="39.75" customHeight="1">
      <c r="A40" s="24" t="s">
        <v>181</v>
      </c>
      <c r="B40" s="18" t="s">
        <v>112</v>
      </c>
      <c r="C40" s="18" t="s">
        <v>182</v>
      </c>
      <c r="D40" s="18" t="s">
        <v>113</v>
      </c>
      <c r="E40" s="18" t="s">
        <v>114</v>
      </c>
      <c r="F40" s="2"/>
      <c r="G40" s="11"/>
    </row>
    <row r="41" spans="1:7" ht="12.75">
      <c r="A41" s="155" t="s">
        <v>56</v>
      </c>
      <c r="B41" s="118">
        <f>'СХ культуры'!C4</f>
        <v>1</v>
      </c>
      <c r="C41" s="118">
        <f>'СХ культуры'!D4*0.15</f>
        <v>3</v>
      </c>
      <c r="D41" s="118">
        <f>B41*C41</f>
        <v>3</v>
      </c>
      <c r="E41" s="118">
        <f>'СХ культуры'!E4*D41*1000</f>
        <v>30000</v>
      </c>
      <c r="F41" s="2"/>
      <c r="G41" s="11" t="s">
        <v>115</v>
      </c>
    </row>
    <row r="42" spans="1:7" ht="12.75">
      <c r="A42" s="155" t="s">
        <v>57</v>
      </c>
      <c r="B42" s="118">
        <f>'СХ культуры'!C5</f>
        <v>1</v>
      </c>
      <c r="C42" s="118">
        <f>'СХ культуры'!D5*0.15</f>
        <v>3.4499999999999997</v>
      </c>
      <c r="D42" s="118">
        <f>B42*C42</f>
        <v>3.4499999999999997</v>
      </c>
      <c r="E42" s="118">
        <f>'СХ культуры'!E5*D42*1000</f>
        <v>27599.999999999996</v>
      </c>
      <c r="F42" s="2"/>
      <c r="G42" s="11" t="s">
        <v>115</v>
      </c>
    </row>
    <row r="43" spans="1:7" ht="12.75">
      <c r="A43" s="155" t="s">
        <v>58</v>
      </c>
      <c r="B43" s="118">
        <f>'СХ культуры'!C6</f>
        <v>28</v>
      </c>
      <c r="C43" s="118">
        <f>'СХ культуры'!D6*0.15</f>
        <v>0.6749999999999999</v>
      </c>
      <c r="D43" s="118">
        <f>B43*C43</f>
        <v>18.9</v>
      </c>
      <c r="E43" s="118">
        <f>'СХ культуры'!E6*D43*1000</f>
        <v>151200</v>
      </c>
      <c r="F43" s="2"/>
      <c r="G43" s="11" t="s">
        <v>115</v>
      </c>
    </row>
    <row r="44" spans="1:7" ht="13.5" thickBot="1">
      <c r="A44" s="155" t="s">
        <v>59</v>
      </c>
      <c r="B44" s="118">
        <f>'СХ культуры'!C7</f>
        <v>0.5</v>
      </c>
      <c r="C44" s="118">
        <f>'СХ культуры'!D7*0.15</f>
        <v>2.25</v>
      </c>
      <c r="D44" s="118">
        <f>B44*C44</f>
        <v>1.125</v>
      </c>
      <c r="E44" s="118">
        <f>'СХ культуры'!E7*D44*1000</f>
        <v>5625</v>
      </c>
      <c r="F44" s="4"/>
      <c r="G44" s="11" t="s">
        <v>115</v>
      </c>
    </row>
    <row r="45" spans="1:7" ht="16.5" thickBot="1">
      <c r="A45" s="155" t="s">
        <v>60</v>
      </c>
      <c r="B45" s="118">
        <f>'СХ культуры'!C8</f>
        <v>1.5</v>
      </c>
      <c r="C45" s="118">
        <f>'СХ культуры'!D8*0.15</f>
        <v>0</v>
      </c>
      <c r="D45" s="118">
        <f>B45*C45</f>
        <v>0</v>
      </c>
      <c r="E45" s="120">
        <f>'СХ культуры'!E8*D45*1000</f>
        <v>0</v>
      </c>
      <c r="F45" s="130">
        <f>SUM(E41:E45)</f>
        <v>214425</v>
      </c>
      <c r="G45" s="128" t="s">
        <v>115</v>
      </c>
    </row>
    <row r="46" spans="1:7" ht="26.25" thickBot="1">
      <c r="A46" s="21"/>
      <c r="B46" s="18" t="s">
        <v>55</v>
      </c>
      <c r="C46" s="18" t="s">
        <v>39</v>
      </c>
      <c r="D46" s="18"/>
      <c r="E46" s="18" t="s">
        <v>114</v>
      </c>
      <c r="F46" s="131"/>
      <c r="G46" s="11"/>
    </row>
    <row r="47" spans="1:7" ht="16.5" thickBot="1">
      <c r="A47" s="132" t="s">
        <v>110</v>
      </c>
      <c r="B47" s="118">
        <f>E33</f>
        <v>1216.75</v>
      </c>
      <c r="C47" s="118">
        <v>250</v>
      </c>
      <c r="D47" s="118"/>
      <c r="E47" s="120">
        <f>B47*C47</f>
        <v>304187.5</v>
      </c>
      <c r="F47" s="130">
        <f>E47</f>
        <v>304187.5</v>
      </c>
      <c r="G47" s="128" t="s">
        <v>115</v>
      </c>
    </row>
    <row r="48" spans="1:7" ht="12.75">
      <c r="A48" s="19"/>
      <c r="B48" s="2"/>
      <c r="C48" s="2"/>
      <c r="D48" s="2"/>
      <c r="E48" s="2"/>
      <c r="F48" s="129"/>
      <c r="G48" s="11"/>
    </row>
    <row r="49" spans="1:7" ht="12.75">
      <c r="A49" s="22" t="s">
        <v>133</v>
      </c>
      <c r="B49" s="133"/>
      <c r="C49" s="133"/>
      <c r="D49" s="18" t="s">
        <v>116</v>
      </c>
      <c r="E49" s="2"/>
      <c r="F49" s="23"/>
      <c r="G49" s="11"/>
    </row>
    <row r="50" spans="1:7" ht="12.75">
      <c r="A50" s="132" t="str">
        <f>Энергия!B4</f>
        <v>Электричество</v>
      </c>
      <c r="B50" s="134"/>
      <c r="C50" s="134"/>
      <c r="D50" s="118">
        <f>Энергия!I4</f>
        <v>18000</v>
      </c>
      <c r="E50" s="2"/>
      <c r="F50" s="23"/>
      <c r="G50" s="11"/>
    </row>
    <row r="51" spans="1:7" ht="12.75">
      <c r="A51" s="132" t="str">
        <f>Энергия!B5</f>
        <v>Уголь</v>
      </c>
      <c r="B51" s="134"/>
      <c r="C51" s="134"/>
      <c r="D51" s="118">
        <f>Энергия!I5</f>
        <v>60000</v>
      </c>
      <c r="E51" s="2"/>
      <c r="F51" s="23"/>
      <c r="G51" s="11"/>
    </row>
    <row r="52" spans="1:7" ht="12.75">
      <c r="A52" s="132" t="str">
        <f>Энергия!B6</f>
        <v>Газ</v>
      </c>
      <c r="B52" s="134"/>
      <c r="C52" s="134"/>
      <c r="D52" s="118">
        <f>Энергия!I6</f>
        <v>0</v>
      </c>
      <c r="E52" s="2"/>
      <c r="F52" s="2"/>
      <c r="G52" s="11"/>
    </row>
    <row r="53" spans="1:7" ht="12.75">
      <c r="A53" s="132" t="str">
        <f>Энергия!B7</f>
        <v>Дрова</v>
      </c>
      <c r="B53" s="2"/>
      <c r="C53" s="2"/>
      <c r="D53" s="118">
        <f>Энергия!I7</f>
        <v>57600</v>
      </c>
      <c r="E53" s="2"/>
      <c r="F53" s="2"/>
      <c r="G53" s="11"/>
    </row>
    <row r="54" spans="1:7" ht="12.75">
      <c r="A54" s="132" t="str">
        <f>Энергия!B8</f>
        <v>Кизяк</v>
      </c>
      <c r="B54" s="2"/>
      <c r="C54" s="2"/>
      <c r="D54" s="118">
        <f>Энергия!I8</f>
        <v>0</v>
      </c>
      <c r="E54" s="2"/>
      <c r="F54" s="2"/>
      <c r="G54" s="11"/>
    </row>
    <row r="55" spans="1:7" ht="13.5" thickBot="1">
      <c r="A55" s="132" t="s">
        <v>132</v>
      </c>
      <c r="B55" s="140">
        <f>C18*330</f>
        <v>0</v>
      </c>
      <c r="C55" s="118">
        <f>B55*10</f>
        <v>0</v>
      </c>
      <c r="D55" s="118">
        <f>C55</f>
        <v>0</v>
      </c>
      <c r="E55" s="2"/>
      <c r="F55" s="4"/>
      <c r="G55" s="11"/>
    </row>
    <row r="56" spans="2:7" ht="16.5" thickBot="1">
      <c r="B56" s="2"/>
      <c r="C56" s="2"/>
      <c r="D56" s="2"/>
      <c r="E56" s="73"/>
      <c r="F56" s="130">
        <f>SUM(D50:D55)</f>
        <v>135600</v>
      </c>
      <c r="G56" s="128" t="s">
        <v>115</v>
      </c>
    </row>
    <row r="57" spans="1:7" ht="22.5" customHeight="1" thickBot="1">
      <c r="A57" s="202" t="s">
        <v>118</v>
      </c>
      <c r="B57" s="203"/>
      <c r="C57" s="203"/>
      <c r="D57" s="203"/>
      <c r="E57" s="203"/>
      <c r="F57" s="203"/>
      <c r="G57" s="204"/>
    </row>
    <row r="58" spans="1:7" ht="13.5" thickBot="1">
      <c r="A58" s="19"/>
      <c r="B58" s="4"/>
      <c r="C58" s="2"/>
      <c r="D58" s="2"/>
      <c r="E58" s="2"/>
      <c r="F58" s="2"/>
      <c r="G58" s="11"/>
    </row>
    <row r="59" spans="1:7" ht="13.5" thickBot="1">
      <c r="A59" s="135" t="s">
        <v>39</v>
      </c>
      <c r="B59" s="117">
        <f>F14</f>
        <v>1206349</v>
      </c>
      <c r="C59" s="30"/>
      <c r="D59" s="2"/>
      <c r="E59" s="2"/>
      <c r="F59" s="2"/>
      <c r="G59" s="11"/>
    </row>
    <row r="60" spans="1:7" ht="13.5" thickBot="1">
      <c r="A60" s="132" t="s">
        <v>119</v>
      </c>
      <c r="B60" s="141">
        <f>F45+F47+F56</f>
        <v>654212.5</v>
      </c>
      <c r="C60" s="4"/>
      <c r="D60" s="2"/>
      <c r="E60" s="2"/>
      <c r="F60" s="2"/>
      <c r="G60" s="11"/>
    </row>
    <row r="61" spans="1:7" ht="16.5" thickBot="1">
      <c r="A61" s="136" t="s">
        <v>120</v>
      </c>
      <c r="B61" s="138">
        <f>B59/B60</f>
        <v>1.8439711867321398</v>
      </c>
      <c r="C61" s="139" t="s">
        <v>121</v>
      </c>
      <c r="D61" s="137"/>
      <c r="E61" s="12"/>
      <c r="F61" s="12"/>
      <c r="G61" s="13"/>
    </row>
  </sheetData>
  <sheetProtection/>
  <mergeCells count="8">
    <mergeCell ref="A57:G57"/>
    <mergeCell ref="A2:G2"/>
    <mergeCell ref="A8:G8"/>
    <mergeCell ref="A28:G28"/>
    <mergeCell ref="A38:G38"/>
    <mergeCell ref="D13:G13"/>
    <mergeCell ref="D4:G4"/>
    <mergeCell ref="D10:G11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Татьяна</cp:lastModifiedBy>
  <cp:lastPrinted>2012-03-20T07:27:15Z</cp:lastPrinted>
  <dcterms:created xsi:type="dcterms:W3CDTF">2012-03-19T10:27:10Z</dcterms:created>
  <dcterms:modified xsi:type="dcterms:W3CDTF">2013-02-21T18:17:22Z</dcterms:modified>
  <cp:category/>
  <cp:version/>
  <cp:contentType/>
  <cp:contentStatus/>
</cp:coreProperties>
</file>